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250" windowHeight="1155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E27" i="2" l="1"/>
  <c r="G177" i="2" l="1"/>
  <c r="G27" i="2" l="1"/>
  <c r="G190" i="2" l="1"/>
  <c r="F190" i="2"/>
  <c r="E190" i="2"/>
  <c r="D190" i="2"/>
  <c r="D182" i="2" l="1"/>
  <c r="D179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9" i="2"/>
  <c r="G8" i="2"/>
  <c r="E55" i="2" l="1"/>
  <c r="D22" i="2"/>
  <c r="E189" i="2"/>
  <c r="E185" i="2"/>
  <c r="E174" i="2"/>
  <c r="E171" i="2"/>
  <c r="E168" i="2"/>
  <c r="E166" i="2"/>
  <c r="E165" i="2"/>
  <c r="E164" i="2"/>
  <c r="E162" i="2"/>
  <c r="E158" i="2"/>
  <c r="E157" i="2"/>
  <c r="E155" i="2"/>
  <c r="E152" i="2"/>
  <c r="E150" i="2"/>
  <c r="E148" i="2"/>
  <c r="E147" i="2"/>
  <c r="E141" i="2"/>
  <c r="E139" i="2"/>
  <c r="E138" i="2"/>
  <c r="E137" i="2"/>
  <c r="E136" i="2"/>
  <c r="E135" i="2"/>
  <c r="E134" i="2"/>
  <c r="E133" i="2"/>
  <c r="E132" i="2"/>
  <c r="E130" i="2"/>
  <c r="E129" i="2"/>
  <c r="E128" i="2"/>
  <c r="E127" i="2"/>
  <c r="E126" i="2"/>
  <c r="E124" i="2"/>
  <c r="E123" i="2"/>
  <c r="E120" i="2"/>
  <c r="E119" i="2"/>
  <c r="E118" i="2"/>
  <c r="E117" i="2"/>
  <c r="E116" i="2"/>
  <c r="E115" i="2"/>
  <c r="E112" i="2"/>
  <c r="E111" i="2"/>
  <c r="E110" i="2"/>
  <c r="E109" i="2"/>
  <c r="E108" i="2"/>
  <c r="D107" i="2"/>
  <c r="E106" i="2"/>
  <c r="E105" i="2"/>
  <c r="E104" i="2"/>
  <c r="E103" i="2"/>
  <c r="E102" i="2"/>
  <c r="E101" i="2"/>
  <c r="E99" i="2"/>
  <c r="E98" i="2"/>
  <c r="E97" i="2"/>
  <c r="E95" i="2"/>
  <c r="E94" i="2"/>
  <c r="E92" i="2"/>
  <c r="E91" i="2"/>
  <c r="E90" i="2"/>
  <c r="E89" i="2"/>
  <c r="E88" i="2"/>
  <c r="E87" i="2" l="1"/>
  <c r="E86" i="2"/>
  <c r="E84" i="2"/>
  <c r="E83" i="2"/>
  <c r="E82" i="2"/>
  <c r="E81" i="2"/>
  <c r="E79" i="2"/>
  <c r="E78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2" i="2"/>
  <c r="E61" i="2"/>
  <c r="E60" i="2"/>
  <c r="E59" i="2"/>
  <c r="E58" i="2"/>
  <c r="E57" i="2"/>
  <c r="E53" i="2"/>
  <c r="E52" i="2"/>
  <c r="E51" i="2"/>
  <c r="E49" i="2"/>
  <c r="E46" i="2"/>
  <c r="E45" i="2"/>
  <c r="E44" i="2"/>
  <c r="E42" i="2"/>
  <c r="E41" i="2"/>
  <c r="E39" i="2"/>
  <c r="E38" i="2"/>
  <c r="E37" i="2"/>
  <c r="E34" i="2"/>
  <c r="E33" i="2"/>
  <c r="E32" i="2"/>
  <c r="E30" i="2"/>
  <c r="E29" i="2"/>
  <c r="E28" i="2"/>
  <c r="E26" i="2"/>
  <c r="E25" i="2"/>
  <c r="E24" i="2"/>
  <c r="E22" i="2"/>
  <c r="E21" i="2"/>
  <c r="E20" i="2"/>
  <c r="E19" i="2"/>
  <c r="E17" i="2" l="1"/>
  <c r="E16" i="2"/>
  <c r="E15" i="2"/>
  <c r="E14" i="2"/>
  <c r="E13" i="2"/>
  <c r="E12" i="2"/>
  <c r="E11" i="2"/>
  <c r="E10" i="2"/>
  <c r="E8" i="2"/>
  <c r="A84" i="2" l="1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20" i="2" l="1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209" i="2" l="1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12" i="2"/>
  <c r="A13" i="2"/>
  <c r="A14" i="2"/>
  <c r="A15" i="2"/>
  <c r="A16" i="2"/>
  <c r="A17" i="2"/>
  <c r="A18" i="2"/>
  <c r="A19" i="2"/>
  <c r="A9" i="2"/>
  <c r="A10" i="2"/>
  <c r="A11" i="2"/>
</calcChain>
</file>

<file path=xl/sharedStrings.xml><?xml version="1.0" encoding="utf-8"?>
<sst xmlns="http://schemas.openxmlformats.org/spreadsheetml/2006/main" count="372" uniqueCount="372">
  <si>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</si>
  <si>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</si>
  <si>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ИТОГО: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</si>
  <si>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</si>
  <si>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</si>
  <si>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% размещенного компфонда от сформированного в соответствии со ст.55.4 и 55.16 ГрК            Белый цвет - 90-100% Зеленый - 50-90% Желтый - 25-50% Красный - 0-25%</t>
  </si>
  <si>
    <t>01-П-2009</t>
  </si>
  <si>
    <t>СРО-П-002-22042009</t>
  </si>
  <si>
    <t>СРО-П-003-18052009</t>
  </si>
  <si>
    <t>СРО-П-004-19052009</t>
  </si>
  <si>
    <t>Ассоциация "Саморегулируемая организация "Белгородское сообщество проектных организаций"</t>
  </si>
  <si>
    <t>СРО-П-005-21052009</t>
  </si>
  <si>
    <t>СРО-П-006-28052009</t>
  </si>
  <si>
    <t>СРО-П-007-29052009</t>
  </si>
  <si>
    <t>Саморегулируемая организация в сфере архитектурно-строительного проектирования Союз «Проекты Сибири»</t>
  </si>
  <si>
    <t>СРО-П-009-05062009</t>
  </si>
  <si>
    <t>СРО-П-010-30062009</t>
  </si>
  <si>
    <t>Ассоциация в области архитектурно-строительного проектирования "Саморегулируемая организация "СОВЕТ ПРОЕКТИРОВЩИКОВ"</t>
  </si>
  <si>
    <t>СРО-П-011-16072009</t>
  </si>
  <si>
    <t>Ассоциация проектных организаций «Союзпетрострой-Проект»</t>
  </si>
  <si>
    <t>СРО-П-012-06072009</t>
  </si>
  <si>
    <t>Саморегулируемая организация – Союз Центральное объединение проектных организаций «ПРОЕКТЦЕНТР»</t>
  </si>
  <si>
    <t>СРО-П-013-15072009</t>
  </si>
  <si>
    <t>СРО-П-014-05082009</t>
  </si>
  <si>
    <t>Саморегулируемая организация Ассоциация «Объединение проектировщиков Черноземья»</t>
  </si>
  <si>
    <t>СРО-П-015-11082009</t>
  </si>
  <si>
    <t>Ассоциация "Саморегулируемая организация "Проектировщики Северо-Запада"</t>
  </si>
  <si>
    <t>СРО-П-016-12082009</t>
  </si>
  <si>
    <t>СРО-П-017-14082009</t>
  </si>
  <si>
    <t>СРО-П-018-19082009</t>
  </si>
  <si>
    <t>СРО-П-019-26082009</t>
  </si>
  <si>
    <t>Саморегулируемая организация «Союз проектировщиков Югры»</t>
  </si>
  <si>
    <t>СРО-П-020-26082009</t>
  </si>
  <si>
    <t>Ассоциация «Объединение градостроительного планирования и проектирования»</t>
  </si>
  <si>
    <t>СРО-П-021-28082009</t>
  </si>
  <si>
    <t>СРО-П-022-03092009</t>
  </si>
  <si>
    <t>СРО-П-023-10092009</t>
  </si>
  <si>
    <t>СРО-П-024-14092009</t>
  </si>
  <si>
    <t>Ассоциация по защите прав и законных интересов лиц, осуществляющих подготовку проектной документации, саморегулируемая организация «ЦЕНТРРЕГИОНПРОЕКТ»</t>
  </si>
  <si>
    <t>СРО-П-025-15092009</t>
  </si>
  <si>
    <t xml:space="preserve">Некоммерческое партнерство саморегулируемая организация проектировщиков «Западная Сибирь» </t>
  </si>
  <si>
    <t>СРО-П-026-17092009</t>
  </si>
  <si>
    <t>СРО-П-027-18092009</t>
  </si>
  <si>
    <t>СРО-П-028-24092009</t>
  </si>
  <si>
    <t>СРО-П-029-25092009</t>
  </si>
  <si>
    <t>СРО-П-030-28092009</t>
  </si>
  <si>
    <t>Саморегулируемая организация Ассоциация «Объединение проектировщиков»</t>
  </si>
  <si>
    <t>СРО-П-031-28092009</t>
  </si>
  <si>
    <t>СРО-П-032-29092009</t>
  </si>
  <si>
    <t>СРО-П-033-30092009</t>
  </si>
  <si>
    <t>СРО-П-034-12102009</t>
  </si>
  <si>
    <t>СРО-П-035-12102009</t>
  </si>
  <si>
    <t>СРО-П-036-14102009</t>
  </si>
  <si>
    <t>СРО-П-037-26102009</t>
  </si>
  <si>
    <t>СРО-П-038-28102009</t>
  </si>
  <si>
    <t>СРО-П-039-30102009</t>
  </si>
  <si>
    <t>СРО-П-040-03112009</t>
  </si>
  <si>
    <t>Ассоциация Саморегулируемая организация в области проектирования «ПРОЕКТ»</t>
  </si>
  <si>
    <t>СРО-П-041-05112009</t>
  </si>
  <si>
    <t>СРО-П-042-05112009</t>
  </si>
  <si>
    <t>СРО-П-043-06112009</t>
  </si>
  <si>
    <t>Некоммерческое партнерство "Проектные организации Северо-Запада"</t>
  </si>
  <si>
    <t>СРО-П-044-09112009</t>
  </si>
  <si>
    <t>СРО-П-045-09112009</t>
  </si>
  <si>
    <t>Ассоциация «Байкальское региональное объединение проектировщиков»</t>
  </si>
  <si>
    <t>СРО-П-046-09112009</t>
  </si>
  <si>
    <t>СРО-П-047-09112009</t>
  </si>
  <si>
    <t>СРО-П-048-09112009</t>
  </si>
  <si>
    <t>СРО-П-049-09112009</t>
  </si>
  <si>
    <t>СРО-П-050-09112009</t>
  </si>
  <si>
    <t>Ассоциация «Гильдия проектировщиков Сибири»</t>
  </si>
  <si>
    <t>СРО-П-051-11112009</t>
  </si>
  <si>
    <t>СРО-П-052-11112009</t>
  </si>
  <si>
    <t>СРО-П-053-16112009</t>
  </si>
  <si>
    <t>СРО-П-054-16112009</t>
  </si>
  <si>
    <t>Ассоциация саморегулируемая организация "Гильдия проектировщиков Новгородской области"</t>
  </si>
  <si>
    <t>СРО-П-056-16112009</t>
  </si>
  <si>
    <t>Ассоциация СРО «Северо-Западный Альянс Проектировщиков»</t>
  </si>
  <si>
    <t>СРО-П-057-17112009</t>
  </si>
  <si>
    <t>СРО-П-058-19112009</t>
  </si>
  <si>
    <t>СРО-П-059-20112009</t>
  </si>
  <si>
    <t>СРО-П-060-20112009</t>
  </si>
  <si>
    <t>СРО-П-061-20112009</t>
  </si>
  <si>
    <t>Ассоциация "Саморегулируемая организация "Кузбасский проектно-научный центр"</t>
  </si>
  <si>
    <t>СРО-П-062-20112009</t>
  </si>
  <si>
    <t>СРО-П-063-26112009</t>
  </si>
  <si>
    <t>СРО-П-064-30112009</t>
  </si>
  <si>
    <t>СРО-П-065-30112009</t>
  </si>
  <si>
    <t>СРО-П-066-30112009</t>
  </si>
  <si>
    <t>Ассоциация организаций и специалистов в сфере архитектурно-строительного проектирования «Столица-Проект», саморегулируемая организация</t>
  </si>
  <si>
    <t>СРО-П-067-02122009</t>
  </si>
  <si>
    <t>СРО-П-068-02122009</t>
  </si>
  <si>
    <t>СРО-П-069-02122009</t>
  </si>
  <si>
    <t>СРО-П-070-02122009</t>
  </si>
  <si>
    <t>СРО-П-071-03122009</t>
  </si>
  <si>
    <t>СРО-П-072-03122009</t>
  </si>
  <si>
    <t>СРО-П-073-07122009</t>
  </si>
  <si>
    <t>СРО-П-074-08122009</t>
  </si>
  <si>
    <t>СРО-П-076-11122009</t>
  </si>
  <si>
    <t>Союз дорожных проектных организаций «РОДОС»</t>
  </si>
  <si>
    <t>СРО-П-077-11122009</t>
  </si>
  <si>
    <t>Ассоциация "Саморегулируемая организация "ВГАСУ - Межрегиональное объединение организаций в системе проектирования"</t>
  </si>
  <si>
    <t>СРО-П-078-14122009</t>
  </si>
  <si>
    <t>Ассоциация саморегулируемая организация "Верхне-Волжское проектно-строительное объединение"</t>
  </si>
  <si>
    <t>СРО-П-079-14122009</t>
  </si>
  <si>
    <t>СРО-П-080-14122009</t>
  </si>
  <si>
    <t>СРО-П-081-14122009</t>
  </si>
  <si>
    <t>СРО-П-082-14122009</t>
  </si>
  <si>
    <t>СРО-П-083-14122009</t>
  </si>
  <si>
    <t>Ассоциация Проектных строительных организаций "ЭнергоТеплоМеталлургПроект"</t>
  </si>
  <si>
    <t>СРО-П-084-15122009</t>
  </si>
  <si>
    <t>СРО-П-085-15122009</t>
  </si>
  <si>
    <t>СРО-П-086-15122009</t>
  </si>
  <si>
    <t>СРО-П-087-15122009</t>
  </si>
  <si>
    <t>СРО-П-088-15122009</t>
  </si>
  <si>
    <t>СРО-П-089-15122009</t>
  </si>
  <si>
    <t>Ассоциация Саморегулируемая организация «Северный проектировщик»</t>
  </si>
  <si>
    <t>СРО-П-090-17122009</t>
  </si>
  <si>
    <t>СРО-П-091-18122009</t>
  </si>
  <si>
    <t>СРО-П-092-18122009</t>
  </si>
  <si>
    <t>СРО-П-093-18122009</t>
  </si>
  <si>
    <t>СРО-П-094-21122009</t>
  </si>
  <si>
    <t>СРО-П-095-21122009</t>
  </si>
  <si>
    <t>СРО-П-096-21122009</t>
  </si>
  <si>
    <t>СРО-П-097-23122009</t>
  </si>
  <si>
    <t>СРО-П-098-23122009</t>
  </si>
  <si>
    <t>СРО-П-099-23122009</t>
  </si>
  <si>
    <t>СРО-П-100-23122009</t>
  </si>
  <si>
    <t>СРО-П-101-23122009</t>
  </si>
  <si>
    <t>Саморегулируемая организация Ассоциация «Союз Проектировщиков Верхней Волги»</t>
  </si>
  <si>
    <t>СРО-П-102-23122009</t>
  </si>
  <si>
    <t>СРО-П-103-24122009</t>
  </si>
  <si>
    <t>СРО-П-104-24122009</t>
  </si>
  <si>
    <t>СРО-П-105-25122009</t>
  </si>
  <si>
    <t>СРО-П-106-25122009</t>
  </si>
  <si>
    <t>СРО-П-107-25122009</t>
  </si>
  <si>
    <t>СРО-П-108-28122009</t>
  </si>
  <si>
    <t>СРО-П-110-29122009</t>
  </si>
  <si>
    <t>Саморегулируемая организация "Союз Проектировщиков"</t>
  </si>
  <si>
    <t>СРО-П-111-11012010</t>
  </si>
  <si>
    <t>Саморегулируемая организация Союз "Проектные организации Урала"</t>
  </si>
  <si>
    <t>СРО-П-112-11012010</t>
  </si>
  <si>
    <t>СРО-П-113-12012010</t>
  </si>
  <si>
    <t>СРО-П-114-14012010</t>
  </si>
  <si>
    <t>СРО-П-115-18012010</t>
  </si>
  <si>
    <t>СРО-П-116-18012010</t>
  </si>
  <si>
    <t>СРО-П-117-18012010</t>
  </si>
  <si>
    <t>Саморегулируемая организация «Межрегиональное объединение проектных организаций Ассоциация «ОборонСтрой Проект»</t>
  </si>
  <si>
    <t>СРО-П-118-18012010</t>
  </si>
  <si>
    <t>СРО-П-119-18012010</t>
  </si>
  <si>
    <t>СРО-П-120-18012010</t>
  </si>
  <si>
    <t>Саморегулируемая организация Ассоциация проектных организаций "ПроектСтройСтандарт"</t>
  </si>
  <si>
    <t>СРО-П-121-18012010</t>
  </si>
  <si>
    <t>СРО-П-122-25012010</t>
  </si>
  <si>
    <t>СРО-П-123-25012010</t>
  </si>
  <si>
    <t>СРО-П-124-25012010</t>
  </si>
  <si>
    <t>СРО-П-125-26012010</t>
  </si>
  <si>
    <t>СРО-П-126-26012010</t>
  </si>
  <si>
    <t>СРО-П-127-27012010</t>
  </si>
  <si>
    <t>СРО-П-128-27012010</t>
  </si>
  <si>
    <t>СРО-П-129-28012010</t>
  </si>
  <si>
    <t>СРО-П-130-28012010</t>
  </si>
  <si>
    <t>СРО-П-132-01022010</t>
  </si>
  <si>
    <t>СРО-П-133-01022010</t>
  </si>
  <si>
    <t>Саморегулируемая организация Союз «Проектировщики Северного Кавказа»</t>
  </si>
  <si>
    <t>СРО-П-135-15022010</t>
  </si>
  <si>
    <t>СРО-П-136-16022010</t>
  </si>
  <si>
    <t>СРО-П-137-18022010</t>
  </si>
  <si>
    <t>СРО-П-139-22032010</t>
  </si>
  <si>
    <t>Ассоциация - Саморегулируемая организация «Профессиональное объединение проектировщиков Московской области «Мособлпрофпроект»</t>
  </si>
  <si>
    <t>СРО-П-140-27022010</t>
  </si>
  <si>
    <t>СРО-П-141-27022010</t>
  </si>
  <si>
    <t>СРО-П-142-27022010</t>
  </si>
  <si>
    <t>СРО-П-143-01032010</t>
  </si>
  <si>
    <t>СРО-П-144-03032010</t>
  </si>
  <si>
    <t>Ассоциация проектировщиков «СтройОбъединение»</t>
  </si>
  <si>
    <t>СРО-П-145-04032010</t>
  </si>
  <si>
    <t>СРО-П-146-09032010</t>
  </si>
  <si>
    <t>СРО-П-147-09032010</t>
  </si>
  <si>
    <t>Некоммерческое партнёрство "Ассоциация проектировщиков Кузбасса"</t>
  </si>
  <si>
    <t>СРО-П-148-09032010</t>
  </si>
  <si>
    <t>СРО-П-149-12032010</t>
  </si>
  <si>
    <t>СРО-П-150-12032010</t>
  </si>
  <si>
    <t>СРО-П-151-17032010</t>
  </si>
  <si>
    <t>СРО-П-152-30032010</t>
  </si>
  <si>
    <t>СРО-П-153-3032010</t>
  </si>
  <si>
    <t>СРО-П-154-15042010</t>
  </si>
  <si>
    <t>Некоммерческое партнёрство «Саморегулируемая организация «Краснодарские проектировщики»</t>
  </si>
  <si>
    <t>СРО-П-156-06072010</t>
  </si>
  <si>
    <t>Ассоциация саморегулируемая организация "СТРОЙПРОЕКТГАРАНТ"</t>
  </si>
  <si>
    <t>СРО-П-157-23072010</t>
  </si>
  <si>
    <t>СРО-П-158-11082010</t>
  </si>
  <si>
    <t>СРО-П-159-06082010</t>
  </si>
  <si>
    <t>СРО-П-160-13082010</t>
  </si>
  <si>
    <t>СРО-П-161-09092010</t>
  </si>
  <si>
    <t>СРО-П-162-26112010</t>
  </si>
  <si>
    <t>СРО-П-163-20122010</t>
  </si>
  <si>
    <t>Ассоциация "Саморегулируемая организация "Инженер-проектировщик"</t>
  </si>
  <si>
    <t>СРО-П-164-28012011</t>
  </si>
  <si>
    <t>СРО-П-165-21062011</t>
  </si>
  <si>
    <t>СРО-П-166-30062011</t>
  </si>
  <si>
    <t>Союз проектных организаций "Стандарт-Проект"</t>
  </si>
  <si>
    <t>СРО-П-167-25102011</t>
  </si>
  <si>
    <t>Ассоциация проектировщиков "Проектирование дорог и инфраструктуры"</t>
  </si>
  <si>
    <t>СРО-П-168-22112011</t>
  </si>
  <si>
    <t>СРО-П-169-13012012</t>
  </si>
  <si>
    <t>Ассоциация проектировщиков "СтройПроект"</t>
  </si>
  <si>
    <t>СРО-П-170-16032012</t>
  </si>
  <si>
    <t>СРО-П-171-01062012</t>
  </si>
  <si>
    <t>СРО-П-172-25062012</t>
  </si>
  <si>
    <t>Ассоциация "Национальный альянс проектировщиков "ГлавПроект"</t>
  </si>
  <si>
    <t>СРО-П-174-01102012</t>
  </si>
  <si>
    <t>СРО-П-175-03102012</t>
  </si>
  <si>
    <t>СРО-П-176-19102012</t>
  </si>
  <si>
    <t>СРО-П-177-29102012</t>
  </si>
  <si>
    <t>СРО-П-178-20112012</t>
  </si>
  <si>
    <t>Ассоциация "Объединение проектировщиков "УниверсалПроект"</t>
  </si>
  <si>
    <t>СРО-П-179-12122012</t>
  </si>
  <si>
    <t>СРО-П-180-06022013</t>
  </si>
  <si>
    <t>СРО-П-182-02042013</t>
  </si>
  <si>
    <t>СРО-П-183-06052013</t>
  </si>
  <si>
    <t>СРО-П-184-06052013</t>
  </si>
  <si>
    <t>СРО-П-185-16052013</t>
  </si>
  <si>
    <t>СРО-П-186-27052013</t>
  </si>
  <si>
    <t>Саморегулируемая организация Ассоциация «Объединение организаций проектирования»</t>
  </si>
  <si>
    <t>СРО-П-187-20062013</t>
  </si>
  <si>
    <t>СРО-П-189-26032014</t>
  </si>
  <si>
    <t>СРО-П-190-23042014</t>
  </si>
  <si>
    <t>Ассоциация проектировщиков "Современные технологии проектирования"</t>
  </si>
  <si>
    <t>СРО-П-191-06062014</t>
  </si>
  <si>
    <t>СРО-П-193-05092014</t>
  </si>
  <si>
    <t xml:space="preserve">  Саморегулируемая организация - Ассоциация "ПРОЕКТИРОВЩИКИ КРЫМА" </t>
  </si>
  <si>
    <t>СРО-П-194-14112014</t>
  </si>
  <si>
    <t>Некоммерческое партнерство "Архитектурно-проектное объединение" (НП "АПО")</t>
  </si>
  <si>
    <t>Ассоциация Саморегулируемая организация "Региональное Объединение Проектировщиков" (Ассоциация "СРО"РОП")</t>
  </si>
  <si>
    <t>Ассоциация "Объединение проектировщиков "СпецПроект" (Ассоциация "ОПСП")</t>
  </si>
  <si>
    <t>Ассоциация Саморегулируемая организация "Профессиональное сообщество проектировщиков" (Ассоциация СРО "ПСП")</t>
  </si>
  <si>
    <t>Сумма компенсационных фондов, размещенных на спецсчетах в кредитных организациях по данным Ростехнадзора</t>
  </si>
  <si>
    <t>Саморегулируемая организация Союз проектных организаций "ПроЭк" (СРО Союз "ПроЭк")</t>
  </si>
  <si>
    <t>Ассоциация "Профессиональный Альянс Проектировщиков" (Ассоциация ПрофАльянсПроект")</t>
  </si>
  <si>
    <t>Саморегулируемая организация Союз проектировщиков «Межрегиональная Ассоциация Проектировщиков РемТехНадзор» (СРО Союз "МАП РемТехНадзор")</t>
  </si>
  <si>
    <t>Ассоциация проектировщиков Саморегулируемая организация "Объединение проектных организаций "ЭкспертПроект" (Ассоциация СРО "ЭкспертПроект")</t>
  </si>
  <si>
    <t>Ассоциация «Объединение проектировщиков «ПроектСити»</t>
  </si>
  <si>
    <t>Некоммерческое партнерство Саморегулируемая организация «Региональное Объединение Проектировщиков»(Ассоциация СРО "РОП")</t>
  </si>
  <si>
    <t>Ассоциация «Объединение проектировщиков «Топливно-Энергетический Комплекс» (Ассоциация СРО "ОП "ТЭК")</t>
  </si>
  <si>
    <t>Ассоциация «Саморегулируемая организация Некоммерческое партнерство Объединение Проектировщиков «ОсноваПроект» (Ассоциация СРО "ОсноваПроект")</t>
  </si>
  <si>
    <t xml:space="preserve">Саморегулируемая организация Некоммерческое партнерство «Межрегиональная Ассоциация по Проектированию и Негосударственной Экспертизе» </t>
  </si>
  <si>
    <t>Ассоциация Саморегулируемая организация «Содружество проектных организаций» (Ассоциация СРО "СПО")</t>
  </si>
  <si>
    <t>Саморегулируемая организация Ассоциация проектировщиков "СтройАльянсПроект" (СРО АП "САП")</t>
  </si>
  <si>
    <t>СРО Ассоциация "ОПОРА-Проект"</t>
  </si>
  <si>
    <t>Саморегулируемая организация Ассоциация проектировщиков "Содействия организациям проектной отрасли" (СРО АП "СОПО")</t>
  </si>
  <si>
    <t>Саморегулируемая организация Ассоциация проектировщиков «Альянс Проектировщиков Профессионалов» (СРО АП "АПП")</t>
  </si>
  <si>
    <t>СРО Некоммерческое партнёрство «Межрегиональное объединение проектировщиков «Отчий Дом «Сварог» (СРО НП МОП "Отчий Дом Сварог")</t>
  </si>
  <si>
    <t>Ассоциация Саморегулируемая организация Некоммерческое партнерство проектировщиков "МежРегионПроект" (Ассоциация СРО "МРП")</t>
  </si>
  <si>
    <t>Ассоциация СРО «Национальное объединение проектировщиков» (Ассоциация СРО "НОП")</t>
  </si>
  <si>
    <t>Ассоциация «Центр объединения проектировщиков «СФЕРА-А» (Ассоциация ЦОП "СФЕРА-А")</t>
  </si>
  <si>
    <t>Ассоциация "Саморегулируемая организация "Межрегиональная Проектная Группа" (Ассоциация "СРО МежрегионПроектГрупп")</t>
  </si>
  <si>
    <t>Некоммерческое партнёрство Саморегулируемая организация "Северо-Кавказская ассоциация проектных организаций" (Ассоциация СРО "СК-АСПО")</t>
  </si>
  <si>
    <t>СРО Союз «Инновационные технологии проектирования» (СРО Союз "ИТП")</t>
  </si>
  <si>
    <t>Ассоциация "Саморегулируемая организация компаний, осуществляющих архитектурно-строительное проектирование "МЕЖРЕГИОНПРОЕКТ"</t>
  </si>
  <si>
    <t>Саморегулируемая организация Ассоциация проектировщиков систем противопожарной защиты (СРО АПСПЗ)</t>
  </si>
  <si>
    <t>Ассоциация "Саморегулируемая организация "Казанское объединение проектировщиков" (Ассоциация СРО "КОП")</t>
  </si>
  <si>
    <t>Саморегулируемая организация - некоммерческое партнерство «Межрегиональное объединение архитектурно-проектных предприятий малого и среднего предпринимательства - ОПОРА» (СРО "ОПОРА")</t>
  </si>
  <si>
    <t>Некоммерческое партнерство «Национальное объединение профессиональных проектных организаций» ("НОППО")</t>
  </si>
  <si>
    <t>Некоммерческое партнерство саморегулируемая организация «Региональная Проектная Ассоциация» (НП СРО "РЕПРА")</t>
  </si>
  <si>
    <t>Саморегулируемая организация Ассоциация проектировщиков «Межрегиональное объединение архитектурно-проектных компаний «Проектировщик» (СРО АП "МОАПК")</t>
  </si>
  <si>
    <t>Саморегулируемая организация «Союз проектировщиков Сибири» (СРО "СПС")</t>
  </si>
  <si>
    <t>Ассоциация Саморегулируемая организация «Челябинское региональное объединение проектировщиков» (Ассоциация СРО "ЧелРОП")</t>
  </si>
  <si>
    <t>Ассоциация Саморегулируемая организация Некоммерческое партнерство "Объединение проектировщиков "Развитие" (СРО НП "ОП "Развитие")</t>
  </si>
  <si>
    <t>Ассоциация Саморегулируемая организация «Региональное объединение архитекторов и проектировщиков «СОЮЗ» (АСРО "РОАП "СОЮЗ")</t>
  </si>
  <si>
    <t>Ассоциация проектировщиков "Саморегулируемая организация «Инженерные системы - проект»</t>
  </si>
  <si>
    <t>Саморегулируемая организация Ассоциация проектных предприятий Группа компаний "Промстройпроект"</t>
  </si>
  <si>
    <t>Союз Саморегулируемая организация «Гильдия Пермских Проектировщиков» (Союз СРО "ГПП")</t>
  </si>
  <si>
    <t>Саморегулируемая организация Ассоциация "Проектировщики Ростовской области" (СРО АСС "ПРО")</t>
  </si>
  <si>
    <t>Ассоциация Саморегулируемая организация «Лига проектировщиков Калужской области» (Ассоциация СРО "ЛпКо")</t>
  </si>
  <si>
    <t>Ассоциация «Саморегулируемая организация Гильдия архитекторов и проектировщиков»</t>
  </si>
  <si>
    <t>Саморегулируемая организация Союз «Межрегиональное объединение проектных организаций специального строительства» (СРО СОЮЗ "МОПОСС")</t>
  </si>
  <si>
    <t>Саморегулируемая организация Некоммерческое партнерство «Гильдия архитекторов и инженеров» (СРО НП ГАРХИ)</t>
  </si>
  <si>
    <t>Ассоциация Саморегулируемая организация «Башкирское общество архитекторов и проектировщиков» (АСРО "БОАП")</t>
  </si>
  <si>
    <t>Союз Саморегулируемая организация «Гильдия проектировщиков»</t>
  </si>
  <si>
    <t>Саморегулируемая организация Ассоциация «Союз архитекторов и проектировщиков Западной Сибири»</t>
  </si>
  <si>
    <t>Саморегулируемая организация Ассоциация «Объединение организаций выполняющих архитектурно-строительное проектирование объектов атомной отрасли «СОЮЗАТОМПРОЕКТ» (СРО "СОЮЗАТОМПРОЕКТ")</t>
  </si>
  <si>
    <t>Саморегулируемая организация Ассоциация «Межрегиональное объединение проектных организаций» (СРО А "МОПО")</t>
  </si>
  <si>
    <t>Саморегулируемая организация Некоммерческое партнерство «Альянс проектировщиков Оренбуржья» (СРО НП "АПО")</t>
  </si>
  <si>
    <t>Саморегулируемый союз проектировщиков (СРО "Союзпроект")</t>
  </si>
  <si>
    <t>Ассоциация Экспертно-аналитический центр проектировщиков «Проектный портал»</t>
  </si>
  <si>
    <t>Саморегулируемая ассоциация «Объединение нижегородских проектировщиков»</t>
  </si>
  <si>
    <t>Саморегулируемая организация - Ассоциация «Томское проектное объединение по повышению качества проектной продукции»</t>
  </si>
  <si>
    <t>Саморегулируемая организация Ассоциация «Межрегиональный союз проектировщиков и архитекторов Сибири» (СРО СПАС)</t>
  </si>
  <si>
    <t>Саморегулируемая организация Ассоциация проектных компаний «Межрегиональная ассоциация проектировщиков» (СРО АПК "МАП")</t>
  </si>
  <si>
    <t>Саморегулируемая организация Ассоциация Проектировщиков «Уральское общество архитектурно-строительного проектирования»</t>
  </si>
  <si>
    <t>Ассоциация Саморегулируемая организация «Национальное объединение научно-исследовательских и проектно-изыскательских организаций» (Ассоциация СРО "ЦЕНТРСТРОЙПРОЕКТ")</t>
  </si>
  <si>
    <t>Саморегулируемая организация «Межрегиональный союз проектировщиков» (СРО МРСП)</t>
  </si>
  <si>
    <t>Асоциация Саморегулируемая организация «Брянское Региональное Объединение Проектировщиков» (А СРО "БРОП")</t>
  </si>
  <si>
    <t>Саморегулируемая организация Ассоциация «Объединение проектировщиков Южного и Северо-Кавказского округов» (СРО АС "ЮгСевКавПроект")</t>
  </si>
  <si>
    <t>Союз «Региональное объединение проектировщиков Кубани» саморегулируемая организация (Союз "РОПК" СРО)</t>
  </si>
  <si>
    <t>Саморегулируемая организация Союз "Межрегиональное объединение проектировщиков "СтройПроектБезопасность" (СРО СОЮЗ "СПБ")</t>
  </si>
  <si>
    <t>Ассоциация Саморегулируемая организация «Лига проектировщиков подземных сооружений, метрополитенов и других объектов строительства» (Ассоциация СРО "Лига проектировщиков")</t>
  </si>
  <si>
    <t>Союз саморегулируемая организация «Объединение инженеров проектировщиков» (Союз СРО "ОБИНЖ ПРОЕКТ")</t>
  </si>
  <si>
    <t>Саморегулируемая организация Союз «Гильдия архитекторов и проектировщиков Поволжья» (СРО СОЮЗ "ГАПП")</t>
  </si>
  <si>
    <t>Саморегулируемая организация Ассоциация «Гильдия проектных организаций Южного округа» (СРО АСС "ГПО ЮО")</t>
  </si>
  <si>
    <t>Саморегулируемая организация Ассоциация «Проектные организации Северо-Запада» (СРО "ПОСЗ")</t>
  </si>
  <si>
    <t>Ассоциация Саморегулируемая организация «Балтийское объединение проектировщиков» (Ассоциация СРО "БОП")</t>
  </si>
  <si>
    <t>Саморегулируемая организация Союз «Проектировщиков объектов связи и телекоммуникаций «ПроектСвязьТелеком» (СРО Союз "ПроектСвязьТелеком")</t>
  </si>
  <si>
    <t>Ассоциация Саморегулируемая организация «Центр развития архитектурно-строительного проектирования» (Ассоциация СРО "ЦРАСП"</t>
  </si>
  <si>
    <t>Ассоциация Саморегулируемая организация «Объединение проектных организаций Республики Карелия» (Ассоциация ОПО РК (СРО)</t>
  </si>
  <si>
    <t>Ассоциация компаний, осуществляющих проектирование «Саморегулируемая организация «Региональное проектное объединение» (Ассоциация "СРО "РПО")</t>
  </si>
  <si>
    <t>Ассоциация Саморегулируемая организация «Объединение проектировщиков Тульской области» (АСРО "ОПТО")</t>
  </si>
  <si>
    <t>Союз «Национальная Организация Проектировщиков» (Союз "НацПроект")</t>
  </si>
  <si>
    <t>Ассоциация саморегулируемая организация «Байкальское общество архитекторов и инженеров» (Ассоциация СРО "БОАиИ")</t>
  </si>
  <si>
    <t>Союз проектировщиков инженерных систем зданий и сооружений (Союз "ИСЗС-проект")</t>
  </si>
  <si>
    <t>Ассоциация «Объединение профессиональных проектировщиков «РусСтрой - проект»</t>
  </si>
  <si>
    <t>Ассоциация «Саморегулируемая организация «Тверское объединение проектировщиков» (Ассоциация СРО "ТОП")</t>
  </si>
  <si>
    <t>Ассоциация «Объединение проектировщиков Владимирской области»,  саморегулируемая организация (Ассоциация "ОПВО", СРО)</t>
  </si>
  <si>
    <t>Саморегулируемая организация Ассоциация специалистов в области архитектурно-строительного проектирования "Союз Проектировщиков ТЭК" (СРО "ПроТЭК")</t>
  </si>
  <si>
    <t>Ассоциация «Саморегулируемая организация «Проектные организации Липецкой области» (Ассоциация "СРО "ПО ЛО")</t>
  </si>
  <si>
    <t>Союз Саморегулируемая организация Архитектурные и Проектные Организации Пермского Края» (Союз СРО "АПО")</t>
  </si>
  <si>
    <t>Ассоциация «Архитекторы и инженеры Поволжья (саморегулируемая организация)» (Асссоциация "АИП (СРО)"</t>
  </si>
  <si>
    <t>Ассоциация Саморегулируемая организация «Объединение проектных организаций транспортного комплекса» (АССОЦИАЦИЯ СРО "ОПОТК")</t>
  </si>
  <si>
    <t>Саморегулируемая организация Ассоциация специализированных организаций нефтехимической и нефтегазовой промышленности «НЕФТЕГАЗСЕРВИС»</t>
  </si>
  <si>
    <t>Ассоциация организаций, осуществляющих проектирование энергетических объектов «ЭНЕРГОПРОЕКТ» (Ассоциация "ЭНЕРГОПРОЕКТ")</t>
  </si>
  <si>
    <t>Ассоциация Саморегулируемая организация «Межрегиональное объединение проектировщиков» (АСРО "МОП")</t>
  </si>
  <si>
    <t>Ассоциация "Саморегулируемая организация «Международное объединение проектировщиков» (Ассоциация СРО "МОП")</t>
  </si>
  <si>
    <t>Ассоциация саморегулируемая организация «Регион-Проект»</t>
  </si>
  <si>
    <t>Ассоциация «Содействие регулированию деятельности в области архитектурно-строительного проектирования «Нефтегазохимпроект» (Ассоциация "Нефтегазохимпроект")</t>
  </si>
  <si>
    <t>Ассоциация Саморегулируемая организация «Гильдия архитекторов и инженеров Петербурга» (Ассоциация СРО ГАИП)</t>
  </si>
  <si>
    <t>Союз проектировщиков и архитекторов в малом и среднем бизнесе (СОЮЗ ПАМСБ)</t>
  </si>
  <si>
    <t>Саморегулируемая организация некоммерческое партнерство «Межрегиональное объединение специального проектирования» (СРО НП "МО СПЕЦПРОЕКТ")</t>
  </si>
  <si>
    <t>Саморегулируемая организация Союз проектировщиков "Экспертные организации электроэнергетики" (СРО СП "ЭОЭ")</t>
  </si>
  <si>
    <t>Ассоциация "Межрегиональное объединение проектировщиков (СРО)" (Ассоциация "МОП (СРО)"</t>
  </si>
  <si>
    <t>Ассоциация Саморегулируемая организация "Газораспределительная система. Проектирование"</t>
  </si>
  <si>
    <t>МЕЖРЕГИОНАЛЬНАЯ АССОЦИАЦИЯ АРХИТЕКТОРОВ И ПРОЕКТИРОВЩИКОВ (МААП)</t>
  </si>
  <si>
    <t>Саморегулируемая организация "Приволжское региональное общество архитекторов и проектировщиков" (СРО "ПРААП")</t>
  </si>
  <si>
    <t>Ассоциация Саморегулируемая организация "Объединение смоленских проектировщиков" (Ассоциация СРО "ОСП")</t>
  </si>
  <si>
    <t>Саморегулируемая организация Ассоциация «Объединение проектировщиков подземных сооружений, промышленных и гражданских объектов» (СРО А "ОПС-Проект")</t>
  </si>
  <si>
    <t>Некоммерческое партнерство «Проектный комплекс «Нижняя Волга» (НП "ПКНВ")</t>
  </si>
  <si>
    <t>Ассоциация «Саморегулируемая организация «Объединение Курских Проектировщиков» (Ассоциация "СРО "ОКП")</t>
  </si>
  <si>
    <t xml:space="preserve"> Ассоциация Саморегулируемая организация «Объединение проектировщиков в области строительства «Проект-Планета» (Ассоциация "ОПОС "Проект-Планета")</t>
  </si>
  <si>
    <t>Саморегулируемая организация Ассоциация «Поволжская гильдия архитекторов и проектировщиков" (Ассоциация "ПГАП (СРО)"</t>
  </si>
  <si>
    <t>Саморегулируемая организация Ассоциация «Объединение проектных организаций «Энергетическое Сетевое Проектирование» (СРО Ассоциация "Э.С.П.")</t>
  </si>
  <si>
    <t>Саморегулируемая организация Ассоциация «Гильдия проектировщиков Астраханской области» (СРО АС "ГПАО")</t>
  </si>
  <si>
    <t>Ассоциация "Саморегулируемая организация «Проектировщики Свердловской области» (Ассоциация "СРО "СОПроект")</t>
  </si>
  <si>
    <t>Ассоциация проектных организаций «Саморегулируемая организация «Инжспецстрой-Проект» (АПО "СРО "Инжспецстрой-Проект")</t>
  </si>
  <si>
    <t>Ассоциация «Саморегулируемая организация Архитекторов и проектировщиков Дальнего Востока» (Ассоциация СРО АПДВ)</t>
  </si>
  <si>
    <t>Саморегулируемая организация «Волжско-Камский союз архитекторов и проектировщиков» (СРО "ВК-САПР")</t>
  </si>
  <si>
    <t>Ассоциация «Саморегулируемая организация "Объединенные разработчики проектной документации" (Ассоциация "СРО "ОРПД")</t>
  </si>
  <si>
    <t>Саморегулируемая организация Союз «Межрегиональное объединение проектировщиков и экспертов» (СРОС МОПЭ)</t>
  </si>
  <si>
    <t>Ассоциация «Архитекторы Черноморья» (ААЧ)</t>
  </si>
  <si>
    <t>Саморегулируемая организация Ассоциация «Межрегионпроект»</t>
  </si>
  <si>
    <t>Ассоциация «Гильдия архитекторов и проектировщиков Красноярья»</t>
  </si>
  <si>
    <t>Ассоциация саморегулируемая организация «Объединение организаций-разработчиков систем комплексной безопасности» (Ассоциация СРО "Объединение ОРСКБ")</t>
  </si>
  <si>
    <t>Союз "Проектировщики нефтегазовой отрасли» ("Союзнефтегазпроект")</t>
  </si>
  <si>
    <t>Ассоциация Саморегулируемая организация «ЦентрСтройПроект» (Ассоциация "ЦСП")</t>
  </si>
  <si>
    <t>Саморегулируемая организация "Союз проектировщиков Поволжья" (СРО СПП)</t>
  </si>
  <si>
    <t>Ассоциация Саморегулируемая организация «Управление проектировщиков Северо-Запада» (Ассоциация СРО "УПСЗ")</t>
  </si>
  <si>
    <t>Некоммерческое партнерство саморегулируемая организация "Объединение проектировщиков объектов топливно-энергетического комплекса "Нефтегазпроект-Альянс" (НП СРО "Нефтегазпроект-Альянс")</t>
  </si>
  <si>
    <t>Саморегулируемая организация Союз архитекторов и проектировщиков "ВОЛГА-КАМА" (СРО Союз "ВОЛГА-КАМА")</t>
  </si>
  <si>
    <t>Некоммерческое партнерство «Межрегиональное объединение организаций архитектурно-строительного проектирования» (НП СРО "МООАСП")</t>
  </si>
  <si>
    <t>Союз "Межрегиональное объединение организаций в области проектирования "Ярд" (Союз "МОООП "Ярд")</t>
  </si>
  <si>
    <t>Ассоциация Саморегулируемая организация «Союз проектировщиков Прикамья» (АСРО "СПП")</t>
  </si>
  <si>
    <t>Ассоциация "Академический Проектный Центр" (АПЦ)</t>
  </si>
  <si>
    <t>Ассоциация«Саморегулируемая организация «Объединение проектных организаций» (Ассоциация "СРО "ОПрО")</t>
  </si>
  <si>
    <t>Ассоциация "Объединение проектировщиков опасных производственных объектов "СПЕЦПРОЕКТОБЪЕДИНЕНИЕ"</t>
  </si>
  <si>
    <t>Союз проектных организаций Южного Урала</t>
  </si>
  <si>
    <t>Саморегулируемая организация Союз «Проектные организации ОАО «НК «Роснефть» (СРО СПО "Роснефть")</t>
  </si>
  <si>
    <t>Ассоциация "Объединение организаций, выполняющих проектные работы в газовой и нефтяной отрасли "Инженер-Проектировщик" (Ассоциация "Инженер-Проектировщик")</t>
  </si>
  <si>
    <t>Ассоциация проектировщиков «Столичное объединение проектировщиков» саморегулируемая организация (АП "СОП" СРО)</t>
  </si>
  <si>
    <t>Союз «Комплексное Объединение Проектировщиков» (Союз "КОП")</t>
  </si>
  <si>
    <t>Некоммерческое партнёрство "Межрегиональное объединение специализированных проектных организаций "Стройспецпроект" (НП МО "Стройспецпроект")</t>
  </si>
  <si>
    <t>Размещение на спецсчетах компфондов СРО по информации Ростехнадзора на 08.09.2017</t>
  </si>
  <si>
    <t>Ассоциация саморегулируемая организация "Проектировщики Приморского края" (Асссоциация СРО "ППК")</t>
  </si>
  <si>
    <t>СРО Ассоциация "Межрегиональное отраслевое объединение работодателей - Единый межотраслевой проектный центр" (СРО Ассоциация "МООР-ЕМПЦ")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</si>
</sst>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2F2F2F"/>
      <name val="Segoe UI"/>
      <family val="2"/>
      <charset val="204"/>
    </font>
    <font>
      <sz val="11"/>
      <color rgb="FF02292C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8" fillId="0" borderId="0" xfId="0" applyFont="1"/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right" vertical="center" wrapText="1"/>
    </xf>
    <xf numFmtId="44" fontId="1" fillId="0" borderId="0" xfId="0" applyNumberFormat="1" applyFont="1"/>
    <xf numFmtId="44" fontId="9" fillId="0" borderId="0" xfId="0" applyNumberFormat="1" applyFont="1"/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3"/>
  <sheetViews>
    <sheetView tabSelected="1" topLeftCell="C24" zoomScale="80" zoomScaleNormal="80" workbookViewId="0">
      <selection activeCell="G27" sqref="G27"/>
    </sheetView>
  </sheetViews>
  <sheetFormatPr defaultRowHeight="15" x14ac:dyDescent="0.25"/>
  <cols>
    <col min="1" max="1" width="6.28515625" customWidth="1"/>
    <col min="2" max="2" width="82.7109375" customWidth="1"/>
    <col min="3" max="3" width="28.5703125" customWidth="1"/>
    <col min="4" max="4" width="25.5703125" bestFit="1" customWidth="1"/>
    <col min="5" max="5" width="21.140625" customWidth="1"/>
    <col min="6" max="6" width="18.85546875" customWidth="1"/>
    <col min="7" max="7" width="24.28515625" customWidth="1"/>
    <col min="8" max="8" width="16.7109375" bestFit="1" customWidth="1"/>
    <col min="9" max="9" width="24.28515625" customWidth="1"/>
    <col min="10" max="10" width="17.7109375" bestFit="1" customWidth="1"/>
    <col min="11" max="11" width="30.5703125" customWidth="1"/>
    <col min="12" max="12" width="9.140625" customWidth="1"/>
  </cols>
  <sheetData>
    <row r="3" spans="1:11" ht="1.5" customHeight="1" x14ac:dyDescent="0.25"/>
    <row r="4" spans="1:11" ht="0.75" hidden="1" customHeight="1" x14ac:dyDescent="0.25">
      <c r="B4" s="18"/>
      <c r="C4" s="19"/>
      <c r="D4" s="19"/>
      <c r="E4" s="19"/>
      <c r="F4" s="19"/>
      <c r="G4" s="19"/>
      <c r="H4" s="19"/>
      <c r="I4" s="19"/>
      <c r="J4" s="19"/>
    </row>
    <row r="5" spans="1:11" hidden="1" x14ac:dyDescent="0.25"/>
    <row r="6" spans="1:11" x14ac:dyDescent="0.25">
      <c r="B6" s="35" t="s">
        <v>1</v>
      </c>
      <c r="C6" s="35" t="s">
        <v>0</v>
      </c>
      <c r="D6" s="36" t="s">
        <v>369</v>
      </c>
      <c r="E6" s="37"/>
      <c r="F6" s="37"/>
      <c r="G6" s="37"/>
      <c r="H6" s="37"/>
      <c r="I6" s="37"/>
      <c r="J6" s="37"/>
      <c r="K6" s="38"/>
    </row>
    <row r="7" spans="1:11" ht="132" customHeight="1" x14ac:dyDescent="0.3">
      <c r="A7" s="17"/>
      <c r="B7" s="35"/>
      <c r="C7" s="35"/>
      <c r="D7" s="3" t="s">
        <v>4</v>
      </c>
      <c r="E7" s="3" t="s">
        <v>237</v>
      </c>
      <c r="F7" s="3" t="s">
        <v>3</v>
      </c>
      <c r="G7" s="3" t="s">
        <v>5</v>
      </c>
      <c r="H7" s="1"/>
    </row>
    <row r="8" spans="1:11" ht="30" customHeight="1" x14ac:dyDescent="0.3">
      <c r="A8" s="17">
        <v>1</v>
      </c>
      <c r="B8" s="23" t="s">
        <v>276</v>
      </c>
      <c r="C8" s="25" t="s">
        <v>6</v>
      </c>
      <c r="D8" s="24">
        <v>138722704</v>
      </c>
      <c r="E8" s="13">
        <f>78750118+58272704.64</f>
        <v>137022822.63999999</v>
      </c>
      <c r="F8" s="24">
        <v>41894670.030000001</v>
      </c>
      <c r="G8" s="6">
        <f>E8*100/D8</f>
        <v>98.774619214458198</v>
      </c>
    </row>
    <row r="9" spans="1:11" ht="30" customHeight="1" x14ac:dyDescent="0.3">
      <c r="A9" s="17">
        <f t="shared" ref="A9:A14" si="0">ROW(A2)</f>
        <v>2</v>
      </c>
      <c r="B9" s="23" t="s">
        <v>275</v>
      </c>
      <c r="C9" s="25" t="s">
        <v>7</v>
      </c>
      <c r="D9" s="7">
        <v>113197238.22</v>
      </c>
      <c r="E9" s="13">
        <v>105639538.67</v>
      </c>
      <c r="F9" s="7"/>
      <c r="G9" s="26">
        <f>E9*100/D9</f>
        <v>93.323424079206305</v>
      </c>
    </row>
    <row r="10" spans="1:11" ht="30" customHeight="1" x14ac:dyDescent="0.3">
      <c r="A10" s="17">
        <f t="shared" si="0"/>
        <v>3</v>
      </c>
      <c r="B10" s="23" t="s">
        <v>277</v>
      </c>
      <c r="C10" s="25" t="s">
        <v>8</v>
      </c>
      <c r="D10" s="7">
        <v>136526945.61000001</v>
      </c>
      <c r="E10" s="13">
        <f>57650000+74576945.61</f>
        <v>132226945.61</v>
      </c>
      <c r="F10" s="7"/>
      <c r="G10" s="26">
        <f t="shared" ref="G10:G73" si="1">E10*100/D10</f>
        <v>96.850438585007751</v>
      </c>
    </row>
    <row r="11" spans="1:11" ht="30" customHeight="1" x14ac:dyDescent="0.3">
      <c r="A11" s="17">
        <f t="shared" si="0"/>
        <v>4</v>
      </c>
      <c r="B11" s="23" t="s">
        <v>278</v>
      </c>
      <c r="C11" s="25" t="s">
        <v>9</v>
      </c>
      <c r="D11" s="24">
        <v>73850000</v>
      </c>
      <c r="E11" s="13">
        <f>49050000+24500000</f>
        <v>73550000</v>
      </c>
      <c r="F11" s="7"/>
      <c r="G11" s="26">
        <f t="shared" si="1"/>
        <v>99.593771157752201</v>
      </c>
    </row>
    <row r="12" spans="1:11" ht="30" customHeight="1" x14ac:dyDescent="0.3">
      <c r="A12" s="17">
        <f t="shared" si="0"/>
        <v>5</v>
      </c>
      <c r="B12" s="23" t="s">
        <v>10</v>
      </c>
      <c r="C12" s="25" t="s">
        <v>11</v>
      </c>
      <c r="D12" s="7">
        <v>47900838.340000004</v>
      </c>
      <c r="E12" s="13">
        <f>20200672+27450165</f>
        <v>47650837</v>
      </c>
      <c r="F12" s="7"/>
      <c r="G12" s="26">
        <f t="shared" si="1"/>
        <v>99.478085668928188</v>
      </c>
    </row>
    <row r="13" spans="1:11" ht="30" customHeight="1" x14ac:dyDescent="0.3">
      <c r="A13" s="17">
        <f t="shared" si="0"/>
        <v>6</v>
      </c>
      <c r="B13" s="23" t="s">
        <v>279</v>
      </c>
      <c r="C13" s="25" t="s">
        <v>12</v>
      </c>
      <c r="D13" s="24">
        <v>15877599</v>
      </c>
      <c r="E13" s="13">
        <f>16000699.38+46829805.98</f>
        <v>62830505.359999999</v>
      </c>
      <c r="F13" s="7"/>
      <c r="G13" s="26">
        <f t="shared" si="1"/>
        <v>395.71792536138491</v>
      </c>
    </row>
    <row r="14" spans="1:11" ht="30" customHeight="1" x14ac:dyDescent="0.3">
      <c r="A14" s="17">
        <f t="shared" si="0"/>
        <v>7</v>
      </c>
      <c r="B14" s="23" t="s">
        <v>280</v>
      </c>
      <c r="C14" s="25" t="s">
        <v>13</v>
      </c>
      <c r="D14" s="24">
        <v>65452179.490000002</v>
      </c>
      <c r="E14" s="13">
        <f>15850000+49552179</f>
        <v>65402179</v>
      </c>
      <c r="F14" s="7"/>
      <c r="G14" s="26">
        <f t="shared" si="1"/>
        <v>99.923607601168356</v>
      </c>
    </row>
    <row r="15" spans="1:11" ht="30" customHeight="1" x14ac:dyDescent="0.3">
      <c r="A15" s="17">
        <f>ROW(A9)</f>
        <v>9</v>
      </c>
      <c r="B15" s="23" t="s">
        <v>14</v>
      </c>
      <c r="C15" s="25" t="s">
        <v>15</v>
      </c>
      <c r="D15" s="7">
        <v>82074513.040000007</v>
      </c>
      <c r="E15" s="13">
        <f>18450000+61887192</f>
        <v>80337192</v>
      </c>
      <c r="F15" s="7"/>
      <c r="G15" s="26">
        <f t="shared" si="1"/>
        <v>97.883239296036635</v>
      </c>
    </row>
    <row r="16" spans="1:11" ht="30" customHeight="1" x14ac:dyDescent="0.3">
      <c r="A16" s="17">
        <f>ROW(A10)</f>
        <v>10</v>
      </c>
      <c r="B16" s="23" t="s">
        <v>281</v>
      </c>
      <c r="C16" s="25" t="s">
        <v>16</v>
      </c>
      <c r="D16" s="24">
        <v>148970607.19999999</v>
      </c>
      <c r="E16" s="13">
        <f>33154985+113478252</f>
        <v>146633237</v>
      </c>
      <c r="F16" s="7"/>
      <c r="G16" s="26">
        <f t="shared" si="1"/>
        <v>98.43098565285301</v>
      </c>
    </row>
    <row r="17" spans="1:7" ht="30" customHeight="1" x14ac:dyDescent="0.3">
      <c r="A17" s="17">
        <f>ROW(A11)</f>
        <v>11</v>
      </c>
      <c r="B17" s="23" t="s">
        <v>17</v>
      </c>
      <c r="C17" s="25" t="s">
        <v>18</v>
      </c>
      <c r="D17" s="24">
        <v>189767199.11000001</v>
      </c>
      <c r="E17" s="13">
        <f>65567733.91+124317199.11</f>
        <v>189884933.01999998</v>
      </c>
      <c r="F17" s="7"/>
      <c r="G17" s="26">
        <f t="shared" si="1"/>
        <v>100.06204123291704</v>
      </c>
    </row>
    <row r="18" spans="1:7" ht="30" customHeight="1" x14ac:dyDescent="0.3">
      <c r="A18" s="17">
        <f>ROW(A12)</f>
        <v>12</v>
      </c>
      <c r="B18" s="23" t="s">
        <v>19</v>
      </c>
      <c r="C18" s="25" t="s">
        <v>20</v>
      </c>
      <c r="D18" s="24">
        <v>140724000</v>
      </c>
      <c r="E18" s="13">
        <v>68841743.310000002</v>
      </c>
      <c r="F18" s="7"/>
      <c r="G18" s="32">
        <f t="shared" si="1"/>
        <v>48.919689114863139</v>
      </c>
    </row>
    <row r="19" spans="1:7" ht="30" customHeight="1" x14ac:dyDescent="0.3">
      <c r="A19" s="17">
        <f>ROW(A13)</f>
        <v>13</v>
      </c>
      <c r="B19" s="23" t="s">
        <v>21</v>
      </c>
      <c r="C19" s="25" t="s">
        <v>22</v>
      </c>
      <c r="D19" s="7">
        <v>55150066.149999999</v>
      </c>
      <c r="E19" s="13">
        <f>23150066+32057500</f>
        <v>55207566</v>
      </c>
      <c r="F19" s="7"/>
      <c r="G19" s="26">
        <f t="shared" si="1"/>
        <v>100.10426070903272</v>
      </c>
    </row>
    <row r="20" spans="1:7" ht="30" customHeight="1" x14ac:dyDescent="0.3">
      <c r="A20" s="17">
        <f t="shared" ref="A20:A79" si="2">ROW(A14)</f>
        <v>14</v>
      </c>
      <c r="B20" s="23" t="s">
        <v>282</v>
      </c>
      <c r="C20" s="25" t="s">
        <v>23</v>
      </c>
      <c r="D20" s="24">
        <v>98074160</v>
      </c>
      <c r="E20" s="13">
        <f>35200000+62624160</f>
        <v>97824160</v>
      </c>
      <c r="F20" s="7"/>
      <c r="G20" s="26">
        <f t="shared" si="1"/>
        <v>99.745090857775381</v>
      </c>
    </row>
    <row r="21" spans="1:7" ht="30" customHeight="1" x14ac:dyDescent="0.3">
      <c r="A21" s="17">
        <f t="shared" si="2"/>
        <v>15</v>
      </c>
      <c r="B21" s="23" t="s">
        <v>24</v>
      </c>
      <c r="C21" s="25" t="s">
        <v>25</v>
      </c>
      <c r="D21" s="7">
        <v>44945675.229999997</v>
      </c>
      <c r="E21" s="13">
        <f>11350000+26045675</f>
        <v>37395675</v>
      </c>
      <c r="F21" s="7"/>
      <c r="G21" s="33">
        <f t="shared" si="1"/>
        <v>83.201942809036765</v>
      </c>
    </row>
    <row r="22" spans="1:7" ht="30" customHeight="1" x14ac:dyDescent="0.3">
      <c r="A22" s="17">
        <f t="shared" si="2"/>
        <v>16</v>
      </c>
      <c r="B22" s="23" t="s">
        <v>26</v>
      </c>
      <c r="C22" s="25" t="s">
        <v>27</v>
      </c>
      <c r="D22" s="24">
        <f>18000000+28550000</f>
        <v>46550000</v>
      </c>
      <c r="E22" s="13">
        <f>17400000+22750000</f>
        <v>40150000</v>
      </c>
      <c r="F22" s="7"/>
      <c r="G22" s="33">
        <f t="shared" si="1"/>
        <v>86.251342642320083</v>
      </c>
    </row>
    <row r="23" spans="1:7" ht="30" customHeight="1" x14ac:dyDescent="0.3">
      <c r="A23" s="17">
        <f t="shared" si="2"/>
        <v>17</v>
      </c>
      <c r="B23" s="23" t="s">
        <v>283</v>
      </c>
      <c r="C23" s="25" t="s">
        <v>28</v>
      </c>
      <c r="D23" s="24">
        <v>52552903.859999999</v>
      </c>
      <c r="E23" s="13">
        <v>0</v>
      </c>
      <c r="F23" s="7"/>
      <c r="G23" s="34">
        <f t="shared" si="1"/>
        <v>0</v>
      </c>
    </row>
    <row r="24" spans="1:7" ht="30" customHeight="1" x14ac:dyDescent="0.3">
      <c r="A24" s="17">
        <f t="shared" si="2"/>
        <v>18</v>
      </c>
      <c r="B24" s="23" t="s">
        <v>284</v>
      </c>
      <c r="C24" s="25" t="s">
        <v>29</v>
      </c>
      <c r="D24" s="7">
        <v>85446768.920000002</v>
      </c>
      <c r="E24" s="13">
        <f>12013604+58177932</f>
        <v>70191536</v>
      </c>
      <c r="F24" s="7"/>
      <c r="G24" s="33">
        <f t="shared" si="1"/>
        <v>82.146506985790424</v>
      </c>
    </row>
    <row r="25" spans="1:7" ht="30" customHeight="1" x14ac:dyDescent="0.3">
      <c r="A25" s="17">
        <f t="shared" si="2"/>
        <v>19</v>
      </c>
      <c r="B25" s="23" t="s">
        <v>285</v>
      </c>
      <c r="C25" s="25" t="s">
        <v>30</v>
      </c>
      <c r="D25" s="24">
        <v>48500085.829999998</v>
      </c>
      <c r="E25" s="13">
        <f>25500000+24200085.83</f>
        <v>49700085.829999998</v>
      </c>
      <c r="F25" s="7"/>
      <c r="G25" s="26">
        <f t="shared" si="1"/>
        <v>102.47422242551525</v>
      </c>
    </row>
    <row r="26" spans="1:7" ht="30" customHeight="1" x14ac:dyDescent="0.3">
      <c r="A26" s="17">
        <f t="shared" si="2"/>
        <v>20</v>
      </c>
      <c r="B26" s="23" t="s">
        <v>31</v>
      </c>
      <c r="C26" s="25" t="s">
        <v>32</v>
      </c>
      <c r="D26" s="7">
        <v>74212454.140000001</v>
      </c>
      <c r="E26" s="13">
        <f>14412946.73+59799507.71</f>
        <v>74212454.439999998</v>
      </c>
      <c r="F26" s="7"/>
      <c r="G26" s="26">
        <f t="shared" si="1"/>
        <v>100.00000040424482</v>
      </c>
    </row>
    <row r="27" spans="1:7" ht="30" customHeight="1" x14ac:dyDescent="0.3">
      <c r="A27" s="17">
        <f t="shared" si="2"/>
        <v>21</v>
      </c>
      <c r="B27" s="23" t="s">
        <v>33</v>
      </c>
      <c r="C27" s="25" t="s">
        <v>34</v>
      </c>
      <c r="D27" s="7">
        <v>248960000</v>
      </c>
      <c r="E27" s="13">
        <f>186452256.3+180850972.92</f>
        <v>367303229.22000003</v>
      </c>
      <c r="F27" s="7"/>
      <c r="G27" s="26">
        <f>E27*100/D27</f>
        <v>147.53503744376607</v>
      </c>
    </row>
    <row r="28" spans="1:7" ht="30" customHeight="1" x14ac:dyDescent="0.3">
      <c r="A28" s="17">
        <f t="shared" si="2"/>
        <v>22</v>
      </c>
      <c r="B28" s="23" t="s">
        <v>286</v>
      </c>
      <c r="C28" s="25" t="s">
        <v>35</v>
      </c>
      <c r="D28" s="7">
        <v>54952363.340000004</v>
      </c>
      <c r="E28" s="13">
        <f>15676006.67+37944058.09</f>
        <v>53620064.760000005</v>
      </c>
      <c r="F28" s="7"/>
      <c r="G28" s="26">
        <f t="shared" si="1"/>
        <v>97.575539068707883</v>
      </c>
    </row>
    <row r="29" spans="1:7" ht="30" customHeight="1" x14ac:dyDescent="0.3">
      <c r="A29" s="17">
        <f t="shared" si="2"/>
        <v>23</v>
      </c>
      <c r="B29" s="21" t="s">
        <v>287</v>
      </c>
      <c r="C29" s="25" t="s">
        <v>36</v>
      </c>
      <c r="D29" s="7">
        <v>53727759</v>
      </c>
      <c r="E29" s="13">
        <f>10550000+43227759</f>
        <v>53777759</v>
      </c>
      <c r="F29" s="7"/>
      <c r="G29" s="26">
        <f t="shared" si="1"/>
        <v>100.09306176347314</v>
      </c>
    </row>
    <row r="30" spans="1:7" ht="30" customHeight="1" x14ac:dyDescent="0.3">
      <c r="A30" s="17">
        <f t="shared" si="2"/>
        <v>24</v>
      </c>
      <c r="B30" s="23" t="s">
        <v>288</v>
      </c>
      <c r="C30" s="25" t="s">
        <v>37</v>
      </c>
      <c r="D30" s="24">
        <v>69179867.489999995</v>
      </c>
      <c r="E30" s="13">
        <f>14730450+56071572.31</f>
        <v>70802022.310000002</v>
      </c>
      <c r="F30" s="7"/>
      <c r="G30" s="26">
        <f t="shared" si="1"/>
        <v>102.3448365526784</v>
      </c>
    </row>
    <row r="31" spans="1:7" ht="30" customHeight="1" x14ac:dyDescent="0.3">
      <c r="A31" s="17">
        <f t="shared" si="2"/>
        <v>25</v>
      </c>
      <c r="B31" s="23" t="s">
        <v>38</v>
      </c>
      <c r="C31" s="25" t="s">
        <v>39</v>
      </c>
      <c r="D31" s="7">
        <v>103137182.65000001</v>
      </c>
      <c r="E31" s="13">
        <v>101036654</v>
      </c>
      <c r="F31" s="7"/>
      <c r="G31" s="26">
        <f t="shared" si="1"/>
        <v>97.963364330856095</v>
      </c>
    </row>
    <row r="32" spans="1:7" ht="30" customHeight="1" x14ac:dyDescent="0.3">
      <c r="A32" s="17">
        <f t="shared" si="2"/>
        <v>26</v>
      </c>
      <c r="B32" s="22" t="s">
        <v>40</v>
      </c>
      <c r="C32" s="2" t="s">
        <v>41</v>
      </c>
      <c r="D32" s="7">
        <v>60058350.509999998</v>
      </c>
      <c r="E32" s="14">
        <f>17850000+41858350</f>
        <v>59708350</v>
      </c>
      <c r="F32" s="7"/>
      <c r="G32" s="26">
        <f t="shared" si="1"/>
        <v>99.417232562952719</v>
      </c>
    </row>
    <row r="33" spans="1:7" ht="30" customHeight="1" x14ac:dyDescent="0.3">
      <c r="A33" s="17">
        <f t="shared" si="2"/>
        <v>27</v>
      </c>
      <c r="B33" s="23" t="s">
        <v>289</v>
      </c>
      <c r="C33" s="25" t="s">
        <v>42</v>
      </c>
      <c r="D33" s="7">
        <v>48458214.060000002</v>
      </c>
      <c r="E33" s="13">
        <f>15450000+32708214</f>
        <v>48158214</v>
      </c>
      <c r="F33" s="7"/>
      <c r="G33" s="26">
        <f t="shared" si="1"/>
        <v>99.380909788320821</v>
      </c>
    </row>
    <row r="34" spans="1:7" ht="30" customHeight="1" x14ac:dyDescent="0.3">
      <c r="A34" s="17">
        <f t="shared" si="2"/>
        <v>28</v>
      </c>
      <c r="B34" s="23" t="s">
        <v>290</v>
      </c>
      <c r="C34" s="25" t="s">
        <v>43</v>
      </c>
      <c r="D34" s="24">
        <v>39856725.950000003</v>
      </c>
      <c r="E34" s="16">
        <f>12109761+13696964</f>
        <v>25806725</v>
      </c>
      <c r="F34" s="15"/>
      <c r="G34" s="33">
        <f t="shared" si="1"/>
        <v>64.748732829621687</v>
      </c>
    </row>
    <row r="35" spans="1:7" ht="30" customHeight="1" x14ac:dyDescent="0.3">
      <c r="A35" s="17">
        <f t="shared" si="2"/>
        <v>29</v>
      </c>
      <c r="B35" s="2" t="s">
        <v>291</v>
      </c>
      <c r="C35" s="2" t="s">
        <v>44</v>
      </c>
      <c r="D35" s="24">
        <v>98272132</v>
      </c>
      <c r="E35" s="13">
        <v>0</v>
      </c>
      <c r="F35" s="7"/>
      <c r="G35" s="34">
        <f t="shared" si="1"/>
        <v>0</v>
      </c>
    </row>
    <row r="36" spans="1:7" ht="30" customHeight="1" x14ac:dyDescent="0.3">
      <c r="A36" s="17">
        <f t="shared" si="2"/>
        <v>30</v>
      </c>
      <c r="B36" s="22" t="s">
        <v>292</v>
      </c>
      <c r="C36" s="2" t="s">
        <v>45</v>
      </c>
      <c r="D36" s="24">
        <v>80150000</v>
      </c>
      <c r="E36" s="13">
        <v>22256908</v>
      </c>
      <c r="F36" s="24">
        <v>57919796</v>
      </c>
      <c r="G36" s="32">
        <f t="shared" si="1"/>
        <v>27.769067997504678</v>
      </c>
    </row>
    <row r="37" spans="1:7" ht="30" customHeight="1" x14ac:dyDescent="0.3">
      <c r="A37" s="17">
        <f t="shared" si="2"/>
        <v>31</v>
      </c>
      <c r="B37" s="22" t="s">
        <v>46</v>
      </c>
      <c r="C37" s="2" t="s">
        <v>47</v>
      </c>
      <c r="D37" s="24">
        <v>244638254.09999999</v>
      </c>
      <c r="E37" s="13">
        <f>86408972+156239304</f>
        <v>242648276</v>
      </c>
      <c r="F37" s="7"/>
      <c r="G37" s="26">
        <f t="shared" si="1"/>
        <v>99.186562989782232</v>
      </c>
    </row>
    <row r="38" spans="1:7" ht="30" customHeight="1" x14ac:dyDescent="0.3">
      <c r="A38" s="17">
        <f t="shared" si="2"/>
        <v>32</v>
      </c>
      <c r="B38" s="22" t="s">
        <v>293</v>
      </c>
      <c r="C38" s="2" t="s">
        <v>48</v>
      </c>
      <c r="D38" s="7">
        <v>34305646.149999999</v>
      </c>
      <c r="E38" s="10">
        <f>10350000+23422402.85</f>
        <v>33772402.850000001</v>
      </c>
      <c r="F38" s="7"/>
      <c r="G38" s="26">
        <f t="shared" si="1"/>
        <v>98.445610679745215</v>
      </c>
    </row>
    <row r="39" spans="1:7" ht="30" customHeight="1" x14ac:dyDescent="0.3">
      <c r="A39" s="17">
        <f t="shared" si="2"/>
        <v>33</v>
      </c>
      <c r="B39" s="23" t="s">
        <v>294</v>
      </c>
      <c r="C39" s="25" t="s">
        <v>49</v>
      </c>
      <c r="D39" s="7">
        <v>131682852.70999999</v>
      </c>
      <c r="E39" s="13">
        <f>27157835+56428101</f>
        <v>83585936</v>
      </c>
      <c r="F39" s="7"/>
      <c r="G39" s="33">
        <f t="shared" si="1"/>
        <v>63.475186237101077</v>
      </c>
    </row>
    <row r="40" spans="1:7" ht="30" customHeight="1" x14ac:dyDescent="0.3">
      <c r="A40" s="17">
        <f t="shared" si="2"/>
        <v>34</v>
      </c>
      <c r="B40" s="22" t="s">
        <v>295</v>
      </c>
      <c r="C40" s="2" t="s">
        <v>50</v>
      </c>
      <c r="D40" s="24">
        <v>18176796</v>
      </c>
      <c r="E40" s="13">
        <v>7260715</v>
      </c>
      <c r="F40" s="7"/>
      <c r="G40" s="32">
        <f t="shared" si="1"/>
        <v>39.944966098535737</v>
      </c>
    </row>
    <row r="41" spans="1:7" ht="30" customHeight="1" x14ac:dyDescent="0.3">
      <c r="A41" s="17">
        <f t="shared" si="2"/>
        <v>35</v>
      </c>
      <c r="B41" s="23" t="s">
        <v>296</v>
      </c>
      <c r="C41" s="25" t="s">
        <v>51</v>
      </c>
      <c r="D41" s="7">
        <v>97554694.819999993</v>
      </c>
      <c r="E41" s="13">
        <f>54499999+43454694</f>
        <v>97954693</v>
      </c>
      <c r="F41" s="24">
        <v>41831046.329999998</v>
      </c>
      <c r="G41" s="26">
        <f t="shared" si="1"/>
        <v>100.41002453109822</v>
      </c>
    </row>
    <row r="42" spans="1:7" ht="30" customHeight="1" x14ac:dyDescent="0.3">
      <c r="A42" s="17">
        <f t="shared" si="2"/>
        <v>36</v>
      </c>
      <c r="B42" s="22" t="s">
        <v>297</v>
      </c>
      <c r="C42" s="2" t="s">
        <v>52</v>
      </c>
      <c r="D42" s="7">
        <v>47234189</v>
      </c>
      <c r="E42" s="13">
        <f>18400000+28834189</f>
        <v>47234189</v>
      </c>
      <c r="F42" s="7"/>
      <c r="G42" s="26">
        <f t="shared" si="1"/>
        <v>100</v>
      </c>
    </row>
    <row r="43" spans="1:7" ht="30" customHeight="1" x14ac:dyDescent="0.3">
      <c r="A43" s="17">
        <f t="shared" si="2"/>
        <v>37</v>
      </c>
      <c r="B43" s="22" t="s">
        <v>298</v>
      </c>
      <c r="C43" s="2" t="s">
        <v>53</v>
      </c>
      <c r="D43" s="7">
        <v>836900000</v>
      </c>
      <c r="E43" s="13">
        <v>55349641</v>
      </c>
      <c r="F43" s="7"/>
      <c r="G43" s="34">
        <f t="shared" si="1"/>
        <v>6.6136504958776436</v>
      </c>
    </row>
    <row r="44" spans="1:7" ht="30" customHeight="1" x14ac:dyDescent="0.3">
      <c r="A44" s="17">
        <f t="shared" si="2"/>
        <v>38</v>
      </c>
      <c r="B44" s="22" t="s">
        <v>299</v>
      </c>
      <c r="C44" s="2" t="s">
        <v>54</v>
      </c>
      <c r="D44" s="7">
        <v>79213218.090000004</v>
      </c>
      <c r="E44" s="13">
        <f>15550000+63963218</f>
        <v>79513218</v>
      </c>
      <c r="F44" s="7"/>
      <c r="G44" s="26">
        <f t="shared" si="1"/>
        <v>100.37872455788774</v>
      </c>
    </row>
    <row r="45" spans="1:7" ht="30" customHeight="1" x14ac:dyDescent="0.3">
      <c r="A45" s="17">
        <f t="shared" si="2"/>
        <v>39</v>
      </c>
      <c r="B45" s="23" t="s">
        <v>300</v>
      </c>
      <c r="C45" s="25" t="s">
        <v>55</v>
      </c>
      <c r="D45" s="7">
        <v>80353432.120000005</v>
      </c>
      <c r="E45" s="13">
        <f>19500000+60703122.12</f>
        <v>80203122.120000005</v>
      </c>
      <c r="F45" s="7"/>
      <c r="G45" s="26">
        <f t="shared" si="1"/>
        <v>99.812938917437236</v>
      </c>
    </row>
    <row r="46" spans="1:7" ht="30" customHeight="1" x14ac:dyDescent="0.3">
      <c r="A46" s="17">
        <f t="shared" si="2"/>
        <v>40</v>
      </c>
      <c r="B46" s="22" t="s">
        <v>301</v>
      </c>
      <c r="C46" s="2" t="s">
        <v>56</v>
      </c>
      <c r="D46" s="24">
        <v>33146500</v>
      </c>
      <c r="E46" s="13">
        <f>3750000+29446461.38</f>
        <v>33196461.379999999</v>
      </c>
      <c r="F46" s="7"/>
      <c r="G46" s="26">
        <f t="shared" si="1"/>
        <v>100.15072897590997</v>
      </c>
    </row>
    <row r="47" spans="1:7" ht="30" customHeight="1" x14ac:dyDescent="0.3">
      <c r="A47" s="17">
        <f t="shared" si="2"/>
        <v>41</v>
      </c>
      <c r="B47" s="22" t="s">
        <v>57</v>
      </c>
      <c r="C47" s="2" t="s">
        <v>58</v>
      </c>
      <c r="D47" s="24">
        <v>196400000</v>
      </c>
      <c r="E47" s="13">
        <v>0</v>
      </c>
      <c r="F47" s="7"/>
      <c r="G47" s="34">
        <f t="shared" si="1"/>
        <v>0</v>
      </c>
    </row>
    <row r="48" spans="1:7" ht="30" customHeight="1" x14ac:dyDescent="0.3">
      <c r="A48" s="17">
        <f t="shared" si="2"/>
        <v>42</v>
      </c>
      <c r="B48" s="22" t="s">
        <v>302</v>
      </c>
      <c r="C48" s="2" t="s">
        <v>59</v>
      </c>
      <c r="D48" s="24">
        <v>262650000</v>
      </c>
      <c r="E48" s="14">
        <v>0</v>
      </c>
      <c r="F48" s="7"/>
      <c r="G48" s="34">
        <f t="shared" si="1"/>
        <v>0</v>
      </c>
    </row>
    <row r="49" spans="1:7" ht="30" customHeight="1" x14ac:dyDescent="0.3">
      <c r="A49" s="17">
        <f t="shared" si="2"/>
        <v>43</v>
      </c>
      <c r="B49" s="22" t="s">
        <v>303</v>
      </c>
      <c r="C49" s="2" t="s">
        <v>60</v>
      </c>
      <c r="D49" s="24">
        <v>107741074.3</v>
      </c>
      <c r="E49" s="13">
        <f>22500000+41475000.88</f>
        <v>63975000.880000003</v>
      </c>
      <c r="F49" s="7"/>
      <c r="G49" s="33">
        <f t="shared" si="1"/>
        <v>59.378469442271005</v>
      </c>
    </row>
    <row r="50" spans="1:7" ht="30" customHeight="1" x14ac:dyDescent="0.3">
      <c r="A50" s="17">
        <f t="shared" si="2"/>
        <v>44</v>
      </c>
      <c r="B50" s="22" t="s">
        <v>61</v>
      </c>
      <c r="C50" s="2" t="s">
        <v>62</v>
      </c>
      <c r="D50" s="24">
        <v>62900000</v>
      </c>
      <c r="E50" s="14">
        <v>0</v>
      </c>
      <c r="F50" s="7"/>
      <c r="G50" s="34">
        <f t="shared" si="1"/>
        <v>0</v>
      </c>
    </row>
    <row r="51" spans="1:7" ht="30" customHeight="1" x14ac:dyDescent="0.3">
      <c r="A51" s="17">
        <f t="shared" si="2"/>
        <v>45</v>
      </c>
      <c r="B51" s="23" t="s">
        <v>304</v>
      </c>
      <c r="C51" s="25" t="s">
        <v>63</v>
      </c>
      <c r="D51" s="7">
        <v>105036510.29000001</v>
      </c>
      <c r="E51" s="13">
        <f>39093317+65648887</f>
        <v>104742204</v>
      </c>
      <c r="F51" s="7"/>
      <c r="G51" s="26">
        <f t="shared" si="1"/>
        <v>99.719805723564647</v>
      </c>
    </row>
    <row r="52" spans="1:7" ht="30" customHeight="1" x14ac:dyDescent="0.3">
      <c r="A52" s="17">
        <f t="shared" si="2"/>
        <v>46</v>
      </c>
      <c r="B52" s="22" t="s">
        <v>64</v>
      </c>
      <c r="C52" s="2" t="s">
        <v>65</v>
      </c>
      <c r="D52" s="7">
        <v>79010693</v>
      </c>
      <c r="E52" s="13">
        <f>24897959.91+54135734.1</f>
        <v>79033694.010000005</v>
      </c>
      <c r="F52" s="7"/>
      <c r="G52" s="26">
        <f t="shared" si="1"/>
        <v>100.02911126219334</v>
      </c>
    </row>
    <row r="53" spans="1:7" ht="30" customHeight="1" x14ac:dyDescent="0.3">
      <c r="A53" s="17">
        <f t="shared" si="2"/>
        <v>47</v>
      </c>
      <c r="B53" s="22" t="s">
        <v>305</v>
      </c>
      <c r="C53" s="2" t="s">
        <v>66</v>
      </c>
      <c r="D53" s="7">
        <v>24478278</v>
      </c>
      <c r="E53" s="13">
        <f>4450000+19378278</f>
        <v>23828278</v>
      </c>
      <c r="F53" s="7"/>
      <c r="G53" s="26">
        <f t="shared" si="1"/>
        <v>97.344584451569673</v>
      </c>
    </row>
    <row r="54" spans="1:7" ht="30" customHeight="1" x14ac:dyDescent="0.3">
      <c r="A54" s="17">
        <f t="shared" si="2"/>
        <v>48</v>
      </c>
      <c r="B54" s="22" t="s">
        <v>306</v>
      </c>
      <c r="C54" s="2" t="s">
        <v>67</v>
      </c>
      <c r="D54" s="24">
        <v>83800000</v>
      </c>
      <c r="E54" s="13">
        <v>0</v>
      </c>
      <c r="F54" s="7"/>
      <c r="G54" s="34">
        <f t="shared" si="1"/>
        <v>0</v>
      </c>
    </row>
    <row r="55" spans="1:7" ht="30" customHeight="1" x14ac:dyDescent="0.3">
      <c r="A55" s="17">
        <f t="shared" si="2"/>
        <v>49</v>
      </c>
      <c r="B55" s="23" t="s">
        <v>307</v>
      </c>
      <c r="C55" s="25" t="s">
        <v>68</v>
      </c>
      <c r="D55" s="7">
        <v>47292976</v>
      </c>
      <c r="E55" s="13">
        <f>10200000+37092976</f>
        <v>47292976</v>
      </c>
      <c r="F55" s="7"/>
      <c r="G55" s="26">
        <f t="shared" si="1"/>
        <v>100</v>
      </c>
    </row>
    <row r="56" spans="1:7" ht="30" customHeight="1" x14ac:dyDescent="0.3">
      <c r="A56" s="17">
        <f t="shared" si="2"/>
        <v>50</v>
      </c>
      <c r="B56" s="23" t="s">
        <v>308</v>
      </c>
      <c r="C56" s="25" t="s">
        <v>69</v>
      </c>
      <c r="D56" s="7">
        <v>105705257.66</v>
      </c>
      <c r="E56" s="13">
        <v>3495587</v>
      </c>
      <c r="F56" s="30">
        <v>102351273.91</v>
      </c>
      <c r="G56" s="34">
        <f t="shared" si="1"/>
        <v>3.3069187639119368</v>
      </c>
    </row>
    <row r="57" spans="1:7" ht="30" customHeight="1" x14ac:dyDescent="0.3">
      <c r="A57" s="17">
        <f t="shared" si="2"/>
        <v>51</v>
      </c>
      <c r="B57" s="22" t="s">
        <v>70</v>
      </c>
      <c r="C57" s="2" t="s">
        <v>71</v>
      </c>
      <c r="D57" s="15">
        <v>50559286.609999999</v>
      </c>
      <c r="E57" s="16">
        <f>14661297+12989474</f>
        <v>27650771</v>
      </c>
      <c r="F57" s="30">
        <v>22908514.77</v>
      </c>
      <c r="G57" s="33">
        <f t="shared" si="1"/>
        <v>54.689796581368341</v>
      </c>
    </row>
    <row r="58" spans="1:7" ht="30" customHeight="1" x14ac:dyDescent="0.3">
      <c r="A58" s="17">
        <f t="shared" si="2"/>
        <v>52</v>
      </c>
      <c r="B58" s="22" t="s">
        <v>309</v>
      </c>
      <c r="C58" s="2" t="s">
        <v>72</v>
      </c>
      <c r="D58" s="7">
        <v>26588698.390000001</v>
      </c>
      <c r="E58" s="13">
        <f>8150000+16785802</f>
        <v>24935802</v>
      </c>
      <c r="F58" s="7"/>
      <c r="G58" s="26">
        <f t="shared" si="1"/>
        <v>93.7834625608388</v>
      </c>
    </row>
    <row r="59" spans="1:7" ht="30" customHeight="1" x14ac:dyDescent="0.3">
      <c r="A59" s="17">
        <f t="shared" si="2"/>
        <v>53</v>
      </c>
      <c r="B59" s="22" t="s">
        <v>310</v>
      </c>
      <c r="C59" s="2" t="s">
        <v>73</v>
      </c>
      <c r="D59" s="7">
        <v>97935706.689999998</v>
      </c>
      <c r="E59" s="13">
        <f>10801202+2900000</f>
        <v>13701202</v>
      </c>
      <c r="F59" s="30">
        <v>85217224.430000007</v>
      </c>
      <c r="G59" s="34">
        <f t="shared" si="1"/>
        <v>13.989996563121753</v>
      </c>
    </row>
    <row r="60" spans="1:7" ht="30" customHeight="1" x14ac:dyDescent="0.3">
      <c r="A60" s="17">
        <f t="shared" si="2"/>
        <v>54</v>
      </c>
      <c r="B60" s="23" t="s">
        <v>311</v>
      </c>
      <c r="C60" s="25" t="s">
        <v>74</v>
      </c>
      <c r="D60" s="7">
        <v>112165444.45</v>
      </c>
      <c r="E60" s="13">
        <f>71984943.92+37300000</f>
        <v>109284943.92</v>
      </c>
      <c r="F60" s="30">
        <v>157955537</v>
      </c>
      <c r="G60" s="26">
        <f t="shared" si="1"/>
        <v>97.43191805272609</v>
      </c>
    </row>
    <row r="61" spans="1:7" ht="30" customHeight="1" x14ac:dyDescent="0.3">
      <c r="A61" s="17">
        <f t="shared" si="2"/>
        <v>55</v>
      </c>
      <c r="B61" s="23" t="s">
        <v>75</v>
      </c>
      <c r="C61" s="25" t="s">
        <v>76</v>
      </c>
      <c r="D61" s="7">
        <v>25653968</v>
      </c>
      <c r="E61" s="13">
        <f>5800000+19853968</f>
        <v>25653968</v>
      </c>
      <c r="F61" s="7"/>
      <c r="G61" s="26">
        <f t="shared" si="1"/>
        <v>100</v>
      </c>
    </row>
    <row r="62" spans="1:7" ht="30" customHeight="1" x14ac:dyDescent="0.3">
      <c r="A62" s="17">
        <f t="shared" si="2"/>
        <v>56</v>
      </c>
      <c r="B62" s="23" t="s">
        <v>77</v>
      </c>
      <c r="C62" s="25" t="s">
        <v>78</v>
      </c>
      <c r="D62" s="7">
        <v>24148000.57</v>
      </c>
      <c r="E62" s="13">
        <f>10100000+5350000</f>
        <v>15450000</v>
      </c>
      <c r="F62" s="30">
        <v>109650548.72</v>
      </c>
      <c r="G62" s="33">
        <f t="shared" si="1"/>
        <v>63.980452357592434</v>
      </c>
    </row>
    <row r="63" spans="1:7" ht="30" customHeight="1" x14ac:dyDescent="0.3">
      <c r="A63" s="17">
        <f t="shared" si="2"/>
        <v>57</v>
      </c>
      <c r="B63" s="23" t="s">
        <v>312</v>
      </c>
      <c r="C63" s="25" t="s">
        <v>79</v>
      </c>
      <c r="D63" s="7">
        <v>37949769.93</v>
      </c>
      <c r="E63" s="13">
        <v>0</v>
      </c>
      <c r="F63" s="7"/>
      <c r="G63" s="34">
        <f t="shared" si="1"/>
        <v>0</v>
      </c>
    </row>
    <row r="64" spans="1:7" ht="30" customHeight="1" x14ac:dyDescent="0.3">
      <c r="A64" s="17">
        <f t="shared" si="2"/>
        <v>58</v>
      </c>
      <c r="B64" s="22" t="s">
        <v>313</v>
      </c>
      <c r="C64" s="2" t="s">
        <v>80</v>
      </c>
      <c r="D64" s="7">
        <v>40819106.969999999</v>
      </c>
      <c r="E64" s="13">
        <f>9126330+31992776</f>
        <v>41119106</v>
      </c>
      <c r="F64" s="7"/>
      <c r="G64" s="26">
        <f t="shared" si="1"/>
        <v>100.7349475583101</v>
      </c>
    </row>
    <row r="65" spans="1:7" ht="30" customHeight="1" x14ac:dyDescent="0.3">
      <c r="A65" s="17">
        <f t="shared" si="2"/>
        <v>59</v>
      </c>
      <c r="B65" s="22" t="s">
        <v>314</v>
      </c>
      <c r="C65" s="2" t="s">
        <v>81</v>
      </c>
      <c r="D65" s="7">
        <v>70494944.430000007</v>
      </c>
      <c r="E65" s="13">
        <f>55615805.56+97200795.92</f>
        <v>152816601.48000002</v>
      </c>
      <c r="F65" s="7"/>
      <c r="G65" s="26">
        <f t="shared" si="1"/>
        <v>216.77668195304938</v>
      </c>
    </row>
    <row r="66" spans="1:7" ht="30" customHeight="1" x14ac:dyDescent="0.3">
      <c r="A66" s="17">
        <f t="shared" si="2"/>
        <v>60</v>
      </c>
      <c r="B66" s="22" t="s">
        <v>315</v>
      </c>
      <c r="C66" s="2" t="s">
        <v>82</v>
      </c>
      <c r="D66" s="24">
        <v>22334234.329999998</v>
      </c>
      <c r="E66" s="16">
        <f>6650000+15573589</f>
        <v>22223589</v>
      </c>
      <c r="F66" s="15"/>
      <c r="G66" s="26">
        <f t="shared" si="1"/>
        <v>99.504593135519414</v>
      </c>
    </row>
    <row r="67" spans="1:7" ht="30" customHeight="1" x14ac:dyDescent="0.3">
      <c r="A67" s="17">
        <f t="shared" si="2"/>
        <v>61</v>
      </c>
      <c r="B67" s="22" t="s">
        <v>83</v>
      </c>
      <c r="C67" s="2" t="s">
        <v>84</v>
      </c>
      <c r="D67" s="7">
        <v>54106825</v>
      </c>
      <c r="E67" s="13">
        <f>17150000+35006825</f>
        <v>52156825</v>
      </c>
      <c r="F67" s="7"/>
      <c r="G67" s="26">
        <f t="shared" si="1"/>
        <v>96.39601843205547</v>
      </c>
    </row>
    <row r="68" spans="1:7" ht="30" customHeight="1" x14ac:dyDescent="0.3">
      <c r="A68" s="17">
        <f t="shared" si="2"/>
        <v>62</v>
      </c>
      <c r="B68" s="22" t="s">
        <v>316</v>
      </c>
      <c r="C68" s="2" t="s">
        <v>85</v>
      </c>
      <c r="D68" s="24">
        <v>54116609.439999998</v>
      </c>
      <c r="E68" s="13">
        <f>15400000+39866609</f>
        <v>55266609</v>
      </c>
      <c r="F68" s="7"/>
      <c r="G68" s="26">
        <f t="shared" si="1"/>
        <v>102.12503993117866</v>
      </c>
    </row>
    <row r="69" spans="1:7" ht="30" customHeight="1" x14ac:dyDescent="0.3">
      <c r="A69" s="17">
        <f t="shared" si="2"/>
        <v>63</v>
      </c>
      <c r="B69" s="22" t="s">
        <v>317</v>
      </c>
      <c r="C69" s="2" t="s">
        <v>86</v>
      </c>
      <c r="D69" s="7">
        <v>30157977.149999999</v>
      </c>
      <c r="E69" s="13">
        <f>11255968.91+18902008.24</f>
        <v>30157977.149999999</v>
      </c>
      <c r="F69" s="7"/>
      <c r="G69" s="26">
        <f t="shared" si="1"/>
        <v>100</v>
      </c>
    </row>
    <row r="70" spans="1:7" ht="30" customHeight="1" x14ac:dyDescent="0.3">
      <c r="A70" s="17">
        <f t="shared" si="2"/>
        <v>64</v>
      </c>
      <c r="B70" s="23" t="s">
        <v>318</v>
      </c>
      <c r="C70" s="25" t="s">
        <v>87</v>
      </c>
      <c r="D70" s="7">
        <v>151058581.38</v>
      </c>
      <c r="E70" s="13">
        <f>39039157.29+144933882.96</f>
        <v>183973040.25</v>
      </c>
      <c r="F70" s="7"/>
      <c r="G70" s="26">
        <f t="shared" si="1"/>
        <v>121.78920162582557</v>
      </c>
    </row>
    <row r="71" spans="1:7" ht="30" customHeight="1" x14ac:dyDescent="0.3">
      <c r="A71" s="17">
        <f t="shared" si="2"/>
        <v>65</v>
      </c>
      <c r="B71" s="22" t="s">
        <v>319</v>
      </c>
      <c r="C71" s="2" t="s">
        <v>88</v>
      </c>
      <c r="D71" s="15">
        <v>34014097</v>
      </c>
      <c r="E71" s="16">
        <f>12402453.25+21611644.01</f>
        <v>34014097.260000005</v>
      </c>
      <c r="F71" s="30">
        <v>73821833.170000002</v>
      </c>
      <c r="G71" s="26">
        <f t="shared" si="1"/>
        <v>100.00000076438897</v>
      </c>
    </row>
    <row r="72" spans="1:7" ht="30" customHeight="1" x14ac:dyDescent="0.3">
      <c r="A72" s="17">
        <f t="shared" si="2"/>
        <v>66</v>
      </c>
      <c r="B72" s="22" t="s">
        <v>89</v>
      </c>
      <c r="C72" s="2" t="s">
        <v>90</v>
      </c>
      <c r="D72" s="15">
        <v>25600000</v>
      </c>
      <c r="E72" s="16">
        <f>9800000+3800000</f>
        <v>13600000</v>
      </c>
      <c r="F72" s="15"/>
      <c r="G72" s="33">
        <f t="shared" si="1"/>
        <v>53.125</v>
      </c>
    </row>
    <row r="73" spans="1:7" ht="30" customHeight="1" x14ac:dyDescent="0.3">
      <c r="A73" s="17">
        <f t="shared" si="2"/>
        <v>67</v>
      </c>
      <c r="B73" s="22" t="s">
        <v>320</v>
      </c>
      <c r="C73" s="2" t="s">
        <v>91</v>
      </c>
      <c r="D73" s="24">
        <v>158478522.94999999</v>
      </c>
      <c r="E73" s="13">
        <f>38203163+115775358</f>
        <v>153978521</v>
      </c>
      <c r="F73" s="7"/>
      <c r="G73" s="26">
        <f t="shared" si="1"/>
        <v>97.160497292481878</v>
      </c>
    </row>
    <row r="74" spans="1:7" ht="30" customHeight="1" x14ac:dyDescent="0.3">
      <c r="A74" s="17">
        <f t="shared" si="2"/>
        <v>68</v>
      </c>
      <c r="B74" s="22" t="s">
        <v>321</v>
      </c>
      <c r="C74" s="2" t="s">
        <v>92</v>
      </c>
      <c r="D74" s="24">
        <v>98274904.650000006</v>
      </c>
      <c r="E74" s="13">
        <f>25878006.44+72396898.21</f>
        <v>98274904.649999991</v>
      </c>
      <c r="F74" s="7"/>
      <c r="G74" s="26">
        <f t="shared" ref="G74:G137" si="3">E74*100/D74</f>
        <v>100</v>
      </c>
    </row>
    <row r="75" spans="1:7" ht="30" customHeight="1" x14ac:dyDescent="0.3">
      <c r="A75" s="17">
        <f t="shared" si="2"/>
        <v>69</v>
      </c>
      <c r="B75" s="22" t="s">
        <v>322</v>
      </c>
      <c r="C75" s="2" t="s">
        <v>93</v>
      </c>
      <c r="D75" s="24">
        <v>127435814.81999999</v>
      </c>
      <c r="E75" s="13">
        <f>70947009.05+56488805.77</f>
        <v>127435814.81999999</v>
      </c>
      <c r="F75" s="7"/>
      <c r="G75" s="26">
        <f t="shared" si="3"/>
        <v>100</v>
      </c>
    </row>
    <row r="76" spans="1:7" ht="30" customHeight="1" x14ac:dyDescent="0.3">
      <c r="A76" s="17">
        <f t="shared" si="2"/>
        <v>70</v>
      </c>
      <c r="B76" s="22" t="s">
        <v>323</v>
      </c>
      <c r="C76" s="2" t="s">
        <v>94</v>
      </c>
      <c r="D76" s="24">
        <v>30390866.460000001</v>
      </c>
      <c r="E76" s="16">
        <f>8600000+20933221</f>
        <v>29533221</v>
      </c>
      <c r="F76" s="15"/>
      <c r="G76" s="26">
        <f t="shared" si="3"/>
        <v>97.177949957008238</v>
      </c>
    </row>
    <row r="77" spans="1:7" ht="30" customHeight="1" x14ac:dyDescent="0.3">
      <c r="A77" s="17">
        <f t="shared" si="2"/>
        <v>71</v>
      </c>
      <c r="B77" s="22" t="s">
        <v>324</v>
      </c>
      <c r="C77" s="2" t="s">
        <v>95</v>
      </c>
      <c r="D77" s="24">
        <v>40212316</v>
      </c>
      <c r="E77" s="14">
        <v>40212316.32</v>
      </c>
      <c r="F77" s="7"/>
      <c r="G77" s="26">
        <f t="shared" si="3"/>
        <v>100.0000007957761</v>
      </c>
    </row>
    <row r="78" spans="1:7" ht="30" customHeight="1" x14ac:dyDescent="0.3">
      <c r="A78" s="17">
        <f t="shared" si="2"/>
        <v>72</v>
      </c>
      <c r="B78" s="22" t="s">
        <v>325</v>
      </c>
      <c r="C78" s="2" t="s">
        <v>96</v>
      </c>
      <c r="D78" s="24">
        <v>53305303.079999998</v>
      </c>
      <c r="E78" s="13">
        <f>24200000+29105303.08</f>
        <v>53305303.079999998</v>
      </c>
      <c r="F78" s="7"/>
      <c r="G78" s="26">
        <f t="shared" si="3"/>
        <v>100</v>
      </c>
    </row>
    <row r="79" spans="1:7" ht="30" customHeight="1" x14ac:dyDescent="0.3">
      <c r="A79" s="17">
        <f t="shared" si="2"/>
        <v>73</v>
      </c>
      <c r="B79" s="23" t="s">
        <v>326</v>
      </c>
      <c r="C79" s="25" t="s">
        <v>97</v>
      </c>
      <c r="D79" s="24">
        <v>85014319.790000007</v>
      </c>
      <c r="E79" s="14">
        <f>15314744+5850000</f>
        <v>21164744</v>
      </c>
      <c r="F79" s="30">
        <v>72894199.819999993</v>
      </c>
      <c r="G79" s="34">
        <f t="shared" si="3"/>
        <v>24.895504724710566</v>
      </c>
    </row>
    <row r="80" spans="1:7" ht="30" customHeight="1" x14ac:dyDescent="0.3">
      <c r="A80" s="17">
        <f>ROW(A75)</f>
        <v>75</v>
      </c>
      <c r="B80" s="22" t="s">
        <v>327</v>
      </c>
      <c r="C80" s="2" t="s">
        <v>98</v>
      </c>
      <c r="D80" s="24">
        <v>64492224.899999999</v>
      </c>
      <c r="E80" s="13">
        <v>0</v>
      </c>
      <c r="F80" s="30">
        <v>57931528.25</v>
      </c>
      <c r="G80" s="34">
        <f t="shared" si="3"/>
        <v>0</v>
      </c>
    </row>
    <row r="81" spans="1:7" ht="30" customHeight="1" x14ac:dyDescent="0.3">
      <c r="A81" s="17">
        <f>ROW(A76)</f>
        <v>76</v>
      </c>
      <c r="B81" s="22" t="s">
        <v>99</v>
      </c>
      <c r="C81" s="2" t="s">
        <v>100</v>
      </c>
      <c r="D81" s="24">
        <v>105853177.06999999</v>
      </c>
      <c r="E81" s="13">
        <f>34204297+71648880</f>
        <v>105853177</v>
      </c>
      <c r="F81" s="30">
        <v>79261845.209999993</v>
      </c>
      <c r="G81" s="26">
        <f t="shared" si="3"/>
        <v>99.999999933870669</v>
      </c>
    </row>
    <row r="82" spans="1:7" ht="30" customHeight="1" x14ac:dyDescent="0.3">
      <c r="A82" s="17">
        <f>ROW(A77)</f>
        <v>77</v>
      </c>
      <c r="B82" s="22" t="s">
        <v>101</v>
      </c>
      <c r="C82" s="2" t="s">
        <v>102</v>
      </c>
      <c r="D82" s="7">
        <v>43140358.079999998</v>
      </c>
      <c r="E82" s="13">
        <f>7450000+35440243</f>
        <v>42890243</v>
      </c>
      <c r="F82" s="7"/>
      <c r="G82" s="26">
        <f t="shared" si="3"/>
        <v>99.420229476222289</v>
      </c>
    </row>
    <row r="83" spans="1:7" ht="30" customHeight="1" x14ac:dyDescent="0.3">
      <c r="A83" s="17">
        <f>ROW(A78)</f>
        <v>78</v>
      </c>
      <c r="B83" s="22" t="s">
        <v>103</v>
      </c>
      <c r="C83" s="2" t="s">
        <v>104</v>
      </c>
      <c r="D83" s="7">
        <v>41664665.049999997</v>
      </c>
      <c r="E83" s="13">
        <f>10248832+30644105</f>
        <v>40892937</v>
      </c>
      <c r="F83" s="7"/>
      <c r="G83" s="26">
        <f t="shared" si="3"/>
        <v>98.147763700790875</v>
      </c>
    </row>
    <row r="84" spans="1:7" ht="30" customHeight="1" x14ac:dyDescent="0.3">
      <c r="A84" s="17">
        <f t="shared" ref="A84:A147" si="4">ROW(A79)</f>
        <v>79</v>
      </c>
      <c r="B84" s="22" t="s">
        <v>328</v>
      </c>
      <c r="C84" s="2" t="s">
        <v>105</v>
      </c>
      <c r="D84" s="7">
        <v>49435945.68</v>
      </c>
      <c r="E84" s="13">
        <f>10591207.39+19357657.88</f>
        <v>29948865.27</v>
      </c>
      <c r="F84" s="7"/>
      <c r="G84" s="33">
        <f t="shared" si="3"/>
        <v>60.581151747070209</v>
      </c>
    </row>
    <row r="85" spans="1:7" ht="30" customHeight="1" x14ac:dyDescent="0.3">
      <c r="A85" s="17">
        <f t="shared" si="4"/>
        <v>80</v>
      </c>
      <c r="B85" s="23" t="s">
        <v>329</v>
      </c>
      <c r="C85" s="25" t="s">
        <v>106</v>
      </c>
      <c r="D85" s="7">
        <v>250627672.84999999</v>
      </c>
      <c r="E85" s="13">
        <v>106938967</v>
      </c>
      <c r="F85" s="30">
        <v>147901375.00999999</v>
      </c>
      <c r="G85" s="32">
        <f t="shared" si="3"/>
        <v>42.668459465768052</v>
      </c>
    </row>
    <row r="86" spans="1:7" ht="30" customHeight="1" x14ac:dyDescent="0.3">
      <c r="A86" s="17">
        <f t="shared" si="4"/>
        <v>81</v>
      </c>
      <c r="B86" s="22" t="s">
        <v>330</v>
      </c>
      <c r="C86" s="2" t="s">
        <v>107</v>
      </c>
      <c r="D86" s="24">
        <v>26082910</v>
      </c>
      <c r="E86" s="13">
        <f>26285292.16+64774699.28</f>
        <v>91059991.439999998</v>
      </c>
      <c r="F86" s="7"/>
      <c r="G86" s="26">
        <f t="shared" si="3"/>
        <v>349.11745445581033</v>
      </c>
    </row>
    <row r="87" spans="1:7" ht="30" customHeight="1" x14ac:dyDescent="0.3">
      <c r="A87" s="17">
        <f t="shared" si="4"/>
        <v>82</v>
      </c>
      <c r="B87" s="22" t="s">
        <v>331</v>
      </c>
      <c r="C87" s="2" t="s">
        <v>108</v>
      </c>
      <c r="D87" s="24">
        <v>82389996.260000005</v>
      </c>
      <c r="E87" s="13">
        <f>34530278+48016753</f>
        <v>82547031</v>
      </c>
      <c r="F87" s="7"/>
      <c r="G87" s="26">
        <f t="shared" si="3"/>
        <v>100.19059928040831</v>
      </c>
    </row>
    <row r="88" spans="1:7" ht="30" customHeight="1" x14ac:dyDescent="0.3">
      <c r="A88" s="17">
        <f t="shared" si="4"/>
        <v>83</v>
      </c>
      <c r="B88" s="22" t="s">
        <v>109</v>
      </c>
      <c r="C88" s="2" t="s">
        <v>110</v>
      </c>
      <c r="D88" s="24">
        <v>40921018.149999999</v>
      </c>
      <c r="E88" s="13">
        <f>14000000+26921018</f>
        <v>40921018</v>
      </c>
      <c r="F88" s="7"/>
      <c r="G88" s="26">
        <f t="shared" si="3"/>
        <v>99.999999633440211</v>
      </c>
    </row>
    <row r="89" spans="1:7" ht="30" customHeight="1" x14ac:dyDescent="0.3">
      <c r="A89" s="17">
        <f t="shared" si="4"/>
        <v>84</v>
      </c>
      <c r="B89" s="22" t="s">
        <v>332</v>
      </c>
      <c r="C89" s="2" t="s">
        <v>111</v>
      </c>
      <c r="D89" s="24">
        <v>48207016.229999997</v>
      </c>
      <c r="E89" s="13">
        <f>8000000+33957016.23</f>
        <v>41957016.229999997</v>
      </c>
      <c r="F89" s="7"/>
      <c r="G89" s="26">
        <f t="shared" si="3"/>
        <v>87.035082258191025</v>
      </c>
    </row>
    <row r="90" spans="1:7" ht="30" customHeight="1" x14ac:dyDescent="0.3">
      <c r="A90" s="17">
        <f t="shared" si="4"/>
        <v>85</v>
      </c>
      <c r="B90" s="22" t="s">
        <v>333</v>
      </c>
      <c r="C90" s="2" t="s">
        <v>112</v>
      </c>
      <c r="D90" s="29">
        <v>38852755</v>
      </c>
      <c r="E90" s="12">
        <f>8906399+29946356</f>
        <v>38852755</v>
      </c>
      <c r="F90" s="7"/>
      <c r="G90" s="26">
        <f t="shared" si="3"/>
        <v>100</v>
      </c>
    </row>
    <row r="91" spans="1:7" ht="30" customHeight="1" x14ac:dyDescent="0.3">
      <c r="A91" s="17">
        <f t="shared" si="4"/>
        <v>86</v>
      </c>
      <c r="B91" s="22" t="s">
        <v>334</v>
      </c>
      <c r="C91" s="2" t="s">
        <v>113</v>
      </c>
      <c r="D91" s="24">
        <v>64976798.57</v>
      </c>
      <c r="E91" s="13">
        <f>16435969+47925858</f>
        <v>64361827</v>
      </c>
      <c r="F91" s="7"/>
      <c r="G91" s="26">
        <f t="shared" si="3"/>
        <v>99.053552062375786</v>
      </c>
    </row>
    <row r="92" spans="1:7" ht="30" customHeight="1" x14ac:dyDescent="0.3">
      <c r="A92" s="17">
        <f t="shared" si="4"/>
        <v>87</v>
      </c>
      <c r="B92" s="22" t="s">
        <v>335</v>
      </c>
      <c r="C92" s="2" t="s">
        <v>114</v>
      </c>
      <c r="D92" s="7">
        <v>81676960</v>
      </c>
      <c r="E92" s="13">
        <f>15811191+65515768</f>
        <v>81326959</v>
      </c>
      <c r="F92" s="7"/>
      <c r="G92" s="26">
        <f t="shared" si="3"/>
        <v>99.571481357778254</v>
      </c>
    </row>
    <row r="93" spans="1:7" ht="30" customHeight="1" x14ac:dyDescent="0.3">
      <c r="A93" s="17">
        <f t="shared" si="4"/>
        <v>88</v>
      </c>
      <c r="B93" s="22" t="s">
        <v>336</v>
      </c>
      <c r="C93" s="2" t="s">
        <v>115</v>
      </c>
      <c r="D93" s="7">
        <v>43572704</v>
      </c>
      <c r="E93" s="13">
        <v>10539682</v>
      </c>
      <c r="F93" s="30">
        <v>32683022.960000001</v>
      </c>
      <c r="G93" s="34">
        <f t="shared" si="3"/>
        <v>24.18872604279964</v>
      </c>
    </row>
    <row r="94" spans="1:7" ht="30" customHeight="1" x14ac:dyDescent="0.3">
      <c r="A94" s="17">
        <f t="shared" si="4"/>
        <v>89</v>
      </c>
      <c r="B94" s="22" t="s">
        <v>116</v>
      </c>
      <c r="C94" s="2" t="s">
        <v>117</v>
      </c>
      <c r="D94" s="24">
        <v>33707669.689999998</v>
      </c>
      <c r="E94" s="13">
        <f>5900000+27807669.69</f>
        <v>33707669.689999998</v>
      </c>
      <c r="F94" s="7"/>
      <c r="G94" s="26">
        <f t="shared" si="3"/>
        <v>100</v>
      </c>
    </row>
    <row r="95" spans="1:7" ht="30" customHeight="1" x14ac:dyDescent="0.3">
      <c r="A95" s="17">
        <f t="shared" si="4"/>
        <v>90</v>
      </c>
      <c r="B95" s="23" t="s">
        <v>337</v>
      </c>
      <c r="C95" s="25" t="s">
        <v>118</v>
      </c>
      <c r="D95" s="7">
        <v>32036142.780000001</v>
      </c>
      <c r="E95" s="13">
        <f>13000000+8145156</f>
        <v>21145156</v>
      </c>
      <c r="F95" s="30">
        <v>69880698.209999993</v>
      </c>
      <c r="G95" s="33">
        <f t="shared" si="3"/>
        <v>66.00406342676439</v>
      </c>
    </row>
    <row r="96" spans="1:7" ht="30" customHeight="1" x14ac:dyDescent="0.3">
      <c r="A96" s="17">
        <f t="shared" si="4"/>
        <v>91</v>
      </c>
      <c r="B96" s="22" t="s">
        <v>338</v>
      </c>
      <c r="C96" s="2" t="s">
        <v>119</v>
      </c>
      <c r="D96" s="24">
        <v>25142203.920000002</v>
      </c>
      <c r="E96" s="13">
        <v>1278588.22</v>
      </c>
      <c r="F96" s="30">
        <v>25736897.07</v>
      </c>
      <c r="G96" s="34">
        <f t="shared" si="3"/>
        <v>5.085426178501856</v>
      </c>
    </row>
    <row r="97" spans="1:7" ht="30" customHeight="1" x14ac:dyDescent="0.3">
      <c r="A97" s="17">
        <f t="shared" si="4"/>
        <v>92</v>
      </c>
      <c r="B97" s="22" t="s">
        <v>339</v>
      </c>
      <c r="C97" s="2" t="s">
        <v>120</v>
      </c>
      <c r="D97" s="24">
        <v>119340111.68000001</v>
      </c>
      <c r="E97" s="13">
        <f>24100000+95090111</f>
        <v>119190111</v>
      </c>
      <c r="F97" s="7"/>
      <c r="G97" s="26">
        <f t="shared" si="3"/>
        <v>99.874308245661595</v>
      </c>
    </row>
    <row r="98" spans="1:7" ht="30" customHeight="1" x14ac:dyDescent="0.3">
      <c r="A98" s="17">
        <f t="shared" si="4"/>
        <v>93</v>
      </c>
      <c r="B98" s="22" t="s">
        <v>340</v>
      </c>
      <c r="C98" s="2" t="s">
        <v>121</v>
      </c>
      <c r="D98" s="24">
        <v>37682723.460000001</v>
      </c>
      <c r="E98" s="13">
        <f>4600000+32779134</f>
        <v>37379134</v>
      </c>
      <c r="F98" s="7"/>
      <c r="G98" s="26">
        <f t="shared" si="3"/>
        <v>99.194353719358261</v>
      </c>
    </row>
    <row r="99" spans="1:7" ht="30" customHeight="1" x14ac:dyDescent="0.3">
      <c r="A99" s="17">
        <f t="shared" si="4"/>
        <v>94</v>
      </c>
      <c r="B99" s="22" t="s">
        <v>341</v>
      </c>
      <c r="C99" s="2" t="s">
        <v>122</v>
      </c>
      <c r="D99" s="7">
        <v>64736078</v>
      </c>
      <c r="E99" s="13">
        <f>31590965+34400000</f>
        <v>65990965</v>
      </c>
      <c r="F99" s="7"/>
      <c r="G99" s="26">
        <f t="shared" si="3"/>
        <v>101.9384662135386</v>
      </c>
    </row>
    <row r="100" spans="1:7" ht="30" customHeight="1" x14ac:dyDescent="0.3">
      <c r="A100" s="17">
        <f t="shared" si="4"/>
        <v>95</v>
      </c>
      <c r="B100" s="22" t="s">
        <v>342</v>
      </c>
      <c r="C100" s="2" t="s">
        <v>123</v>
      </c>
      <c r="D100" s="24">
        <v>33090161.079999998</v>
      </c>
      <c r="E100" s="13">
        <v>0</v>
      </c>
      <c r="F100" s="30">
        <v>25997972.039999999</v>
      </c>
      <c r="G100" s="34">
        <f t="shared" si="3"/>
        <v>0</v>
      </c>
    </row>
    <row r="101" spans="1:7" ht="30" customHeight="1" x14ac:dyDescent="0.3">
      <c r="A101" s="17">
        <f t="shared" si="4"/>
        <v>96</v>
      </c>
      <c r="B101" s="22" t="s">
        <v>343</v>
      </c>
      <c r="C101" s="2" t="s">
        <v>124</v>
      </c>
      <c r="D101" s="24">
        <v>78859712.390000001</v>
      </c>
      <c r="E101" s="13">
        <f>20134587+58364044</f>
        <v>78498631</v>
      </c>
      <c r="F101" s="7"/>
      <c r="G101" s="26">
        <f t="shared" si="3"/>
        <v>99.542121852772837</v>
      </c>
    </row>
    <row r="102" spans="1:7" ht="30" customHeight="1" x14ac:dyDescent="0.3">
      <c r="A102" s="17">
        <f t="shared" si="4"/>
        <v>97</v>
      </c>
      <c r="B102" s="22" t="s">
        <v>344</v>
      </c>
      <c r="C102" s="2" t="s">
        <v>125</v>
      </c>
      <c r="D102" s="24">
        <v>44377172</v>
      </c>
      <c r="E102" s="13">
        <f>7450001+36927171</f>
        <v>44377172</v>
      </c>
      <c r="F102" s="7"/>
      <c r="G102" s="26">
        <f t="shared" si="3"/>
        <v>100</v>
      </c>
    </row>
    <row r="103" spans="1:7" ht="30" customHeight="1" x14ac:dyDescent="0.3">
      <c r="A103" s="17">
        <f t="shared" si="4"/>
        <v>98</v>
      </c>
      <c r="B103" s="22" t="s">
        <v>345</v>
      </c>
      <c r="C103" s="2" t="s">
        <v>126</v>
      </c>
      <c r="D103" s="24">
        <v>134827192.47</v>
      </c>
      <c r="E103" s="13">
        <f>129660692+76896260</f>
        <v>206556952</v>
      </c>
      <c r="F103" s="7"/>
      <c r="G103" s="26">
        <f t="shared" si="3"/>
        <v>153.20125578225651</v>
      </c>
    </row>
    <row r="104" spans="1:7" ht="30" customHeight="1" x14ac:dyDescent="0.3">
      <c r="A104" s="17">
        <f t="shared" si="4"/>
        <v>99</v>
      </c>
      <c r="B104" s="22" t="s">
        <v>346</v>
      </c>
      <c r="C104" s="2" t="s">
        <v>127</v>
      </c>
      <c r="D104" s="7">
        <v>24625187</v>
      </c>
      <c r="E104" s="13">
        <f>7550000+16975187</f>
        <v>24525187</v>
      </c>
      <c r="F104" s="30">
        <v>8000000</v>
      </c>
      <c r="G104" s="26">
        <f t="shared" si="3"/>
        <v>99.593911713238967</v>
      </c>
    </row>
    <row r="105" spans="1:7" ht="30" customHeight="1" x14ac:dyDescent="0.3">
      <c r="A105" s="17">
        <f t="shared" si="4"/>
        <v>100</v>
      </c>
      <c r="B105" s="22" t="s">
        <v>347</v>
      </c>
      <c r="C105" s="2" t="s">
        <v>128</v>
      </c>
      <c r="D105" s="7">
        <v>14950000</v>
      </c>
      <c r="E105" s="13">
        <f>5800000+13700000</f>
        <v>19500000</v>
      </c>
      <c r="F105" s="7"/>
      <c r="G105" s="26">
        <f t="shared" si="3"/>
        <v>130.43478260869566</v>
      </c>
    </row>
    <row r="106" spans="1:7" ht="30" customHeight="1" x14ac:dyDescent="0.3">
      <c r="A106" s="17">
        <f t="shared" si="4"/>
        <v>101</v>
      </c>
      <c r="B106" s="22" t="s">
        <v>129</v>
      </c>
      <c r="C106" s="2" t="s">
        <v>130</v>
      </c>
      <c r="D106" s="7">
        <v>31992936</v>
      </c>
      <c r="E106" s="13">
        <f>6324296.14+25668640.09</f>
        <v>31992936.23</v>
      </c>
      <c r="F106" s="7"/>
      <c r="G106" s="26">
        <f t="shared" si="3"/>
        <v>100.00000071890869</v>
      </c>
    </row>
    <row r="107" spans="1:7" ht="30" customHeight="1" x14ac:dyDescent="0.3">
      <c r="A107" s="17">
        <f t="shared" si="4"/>
        <v>102</v>
      </c>
      <c r="B107" s="22" t="s">
        <v>348</v>
      </c>
      <c r="C107" s="2" t="s">
        <v>131</v>
      </c>
      <c r="D107" s="24">
        <f>7500000+28356195.51</f>
        <v>35856195.510000005</v>
      </c>
      <c r="E107" s="14">
        <v>0</v>
      </c>
      <c r="F107" s="7"/>
      <c r="G107" s="34">
        <f t="shared" si="3"/>
        <v>0</v>
      </c>
    </row>
    <row r="108" spans="1:7" ht="30" customHeight="1" x14ac:dyDescent="0.3">
      <c r="A108" s="17">
        <f t="shared" si="4"/>
        <v>103</v>
      </c>
      <c r="B108" s="22" t="s">
        <v>349</v>
      </c>
      <c r="C108" s="2" t="s">
        <v>132</v>
      </c>
      <c r="D108" s="24">
        <v>10050000</v>
      </c>
      <c r="E108" s="13">
        <f>4576492.05+5530575.34</f>
        <v>10107067.390000001</v>
      </c>
      <c r="F108" s="30">
        <v>12000000</v>
      </c>
      <c r="G108" s="26">
        <f t="shared" si="3"/>
        <v>100.56783472636816</v>
      </c>
    </row>
    <row r="109" spans="1:7" ht="30" customHeight="1" x14ac:dyDescent="0.3">
      <c r="A109" s="17">
        <f t="shared" si="4"/>
        <v>104</v>
      </c>
      <c r="B109" s="22" t="s">
        <v>350</v>
      </c>
      <c r="C109" s="2" t="s">
        <v>133</v>
      </c>
      <c r="D109" s="7">
        <v>38610730</v>
      </c>
      <c r="E109" s="13">
        <f>9900000+28560730</f>
        <v>38460730</v>
      </c>
      <c r="F109" s="7"/>
      <c r="G109" s="26">
        <f t="shared" si="3"/>
        <v>99.611506956744932</v>
      </c>
    </row>
    <row r="110" spans="1:7" ht="30" customHeight="1" x14ac:dyDescent="0.3">
      <c r="A110" s="17">
        <f t="shared" si="4"/>
        <v>105</v>
      </c>
      <c r="B110" s="22" t="s">
        <v>351</v>
      </c>
      <c r="C110" s="2" t="s">
        <v>134</v>
      </c>
      <c r="D110" s="7">
        <v>63719118.469999999</v>
      </c>
      <c r="E110" s="14">
        <f>33350000+30319118</f>
        <v>63669118</v>
      </c>
      <c r="F110" s="7"/>
      <c r="G110" s="26">
        <f t="shared" si="3"/>
        <v>99.921529878001152</v>
      </c>
    </row>
    <row r="111" spans="1:7" ht="30" customHeight="1" x14ac:dyDescent="0.3">
      <c r="A111" s="17">
        <f t="shared" si="4"/>
        <v>106</v>
      </c>
      <c r="B111" s="22" t="s">
        <v>352</v>
      </c>
      <c r="C111" s="2" t="s">
        <v>135</v>
      </c>
      <c r="D111" s="7">
        <v>19000000</v>
      </c>
      <c r="E111" s="13">
        <f>13200000+5950000</f>
        <v>19150000</v>
      </c>
      <c r="F111" s="7"/>
      <c r="G111" s="26">
        <f t="shared" si="3"/>
        <v>100.78947368421052</v>
      </c>
    </row>
    <row r="112" spans="1:7" ht="30" customHeight="1" x14ac:dyDescent="0.3">
      <c r="A112" s="17">
        <f t="shared" si="4"/>
        <v>107</v>
      </c>
      <c r="B112" s="22" t="s">
        <v>353</v>
      </c>
      <c r="C112" s="2" t="s">
        <v>136</v>
      </c>
      <c r="D112" s="7">
        <v>37407887.619999997</v>
      </c>
      <c r="E112" s="13">
        <f>16857916+20544709</f>
        <v>37402625</v>
      </c>
      <c r="F112" s="7"/>
      <c r="G112" s="26">
        <f t="shared" si="3"/>
        <v>99.985931790499762</v>
      </c>
    </row>
    <row r="113" spans="1:7" ht="30" customHeight="1" x14ac:dyDescent="0.3">
      <c r="A113" s="17">
        <f t="shared" si="4"/>
        <v>108</v>
      </c>
      <c r="B113" s="22" t="s">
        <v>354</v>
      </c>
      <c r="C113" s="2" t="s">
        <v>137</v>
      </c>
      <c r="D113" s="24">
        <v>38039391.289999999</v>
      </c>
      <c r="E113" s="13">
        <v>0</v>
      </c>
      <c r="F113" s="7"/>
      <c r="G113" s="34">
        <f t="shared" si="3"/>
        <v>0</v>
      </c>
    </row>
    <row r="114" spans="1:7" ht="30" customHeight="1" x14ac:dyDescent="0.3">
      <c r="A114" s="17">
        <f t="shared" si="4"/>
        <v>109</v>
      </c>
      <c r="B114" s="22" t="s">
        <v>138</v>
      </c>
      <c r="C114" s="2" t="s">
        <v>139</v>
      </c>
      <c r="D114" s="24">
        <v>31466056.129999999</v>
      </c>
      <c r="E114" s="13">
        <v>3445802</v>
      </c>
      <c r="F114" s="7"/>
      <c r="G114" s="34">
        <f t="shared" si="3"/>
        <v>10.950854424729586</v>
      </c>
    </row>
    <row r="115" spans="1:7" ht="30" customHeight="1" x14ac:dyDescent="0.3">
      <c r="A115" s="17">
        <f t="shared" si="4"/>
        <v>110</v>
      </c>
      <c r="B115" s="22" t="s">
        <v>140</v>
      </c>
      <c r="C115" s="2" t="s">
        <v>141</v>
      </c>
      <c r="D115" s="24">
        <v>98486097.019999996</v>
      </c>
      <c r="E115" s="13">
        <f>21180484+64312769</f>
        <v>85493253</v>
      </c>
      <c r="F115" s="7"/>
      <c r="G115" s="33">
        <f t="shared" si="3"/>
        <v>86.807433319891345</v>
      </c>
    </row>
    <row r="116" spans="1:7" ht="30" customHeight="1" x14ac:dyDescent="0.3">
      <c r="A116" s="17">
        <f t="shared" si="4"/>
        <v>111</v>
      </c>
      <c r="B116" s="23" t="s">
        <v>355</v>
      </c>
      <c r="C116" s="25" t="s">
        <v>142</v>
      </c>
      <c r="D116" s="7">
        <v>79886913.390000001</v>
      </c>
      <c r="E116" s="13">
        <f>27900000+51986913</f>
        <v>79886913</v>
      </c>
      <c r="F116" s="7"/>
      <c r="G116" s="26">
        <f t="shared" si="3"/>
        <v>99.999999511809904</v>
      </c>
    </row>
    <row r="117" spans="1:7" ht="30" customHeight="1" x14ac:dyDescent="0.3">
      <c r="A117" s="17">
        <f t="shared" si="4"/>
        <v>112</v>
      </c>
      <c r="B117" s="22" t="s">
        <v>356</v>
      </c>
      <c r="C117" s="2" t="s">
        <v>143</v>
      </c>
      <c r="D117" s="7">
        <v>89676026.849999994</v>
      </c>
      <c r="E117" s="13">
        <f>14850000+65212126</f>
        <v>80062126</v>
      </c>
      <c r="F117" s="7"/>
      <c r="G117" s="33">
        <f t="shared" si="3"/>
        <v>89.279296610585732</v>
      </c>
    </row>
    <row r="118" spans="1:7" ht="30" customHeight="1" x14ac:dyDescent="0.3">
      <c r="A118" s="17">
        <f t="shared" si="4"/>
        <v>113</v>
      </c>
      <c r="B118" s="22" t="s">
        <v>357</v>
      </c>
      <c r="C118" s="2" t="s">
        <v>144</v>
      </c>
      <c r="D118" s="7">
        <v>19442558.289999999</v>
      </c>
      <c r="E118" s="13">
        <f>6750000+4500000</f>
        <v>11250000</v>
      </c>
      <c r="F118" s="7"/>
      <c r="G118" s="33">
        <f t="shared" si="3"/>
        <v>57.86275567339446</v>
      </c>
    </row>
    <row r="119" spans="1:7" ht="30" customHeight="1" x14ac:dyDescent="0.3">
      <c r="A119" s="17">
        <f t="shared" si="4"/>
        <v>114</v>
      </c>
      <c r="B119" s="22" t="s">
        <v>358</v>
      </c>
      <c r="C119" s="2" t="s">
        <v>145</v>
      </c>
      <c r="D119" s="24">
        <v>30310740</v>
      </c>
      <c r="E119" s="13">
        <f>6400000+23910740.38</f>
        <v>30310740.379999999</v>
      </c>
      <c r="F119" s="7"/>
      <c r="G119" s="26">
        <f t="shared" si="3"/>
        <v>100.00000125368103</v>
      </c>
    </row>
    <row r="120" spans="1:7" ht="30" customHeight="1" x14ac:dyDescent="0.3">
      <c r="A120" s="17">
        <f t="shared" si="4"/>
        <v>115</v>
      </c>
      <c r="B120" s="22" t="s">
        <v>359</v>
      </c>
      <c r="C120" s="2" t="s">
        <v>146</v>
      </c>
      <c r="D120" s="24">
        <v>23906813.109999999</v>
      </c>
      <c r="E120" s="13">
        <f>4290329.02+19616484.09</f>
        <v>23906813.109999999</v>
      </c>
      <c r="F120" s="7"/>
      <c r="G120" s="26">
        <f t="shared" si="3"/>
        <v>100</v>
      </c>
    </row>
    <row r="121" spans="1:7" ht="30" customHeight="1" x14ac:dyDescent="0.3">
      <c r="A121" s="17">
        <f t="shared" si="4"/>
        <v>116</v>
      </c>
      <c r="B121" s="22" t="s">
        <v>147</v>
      </c>
      <c r="C121" s="2" t="s">
        <v>148</v>
      </c>
      <c r="D121" s="24">
        <v>395950000</v>
      </c>
      <c r="E121" s="13">
        <v>0</v>
      </c>
      <c r="F121" s="7"/>
      <c r="G121" s="34">
        <f t="shared" si="3"/>
        <v>0</v>
      </c>
    </row>
    <row r="122" spans="1:7" ht="30" customHeight="1" x14ac:dyDescent="0.3">
      <c r="A122" s="17">
        <f t="shared" si="4"/>
        <v>117</v>
      </c>
      <c r="B122" s="22" t="s">
        <v>360</v>
      </c>
      <c r="C122" s="2" t="s">
        <v>149</v>
      </c>
      <c r="D122" s="24">
        <v>40087360.380000003</v>
      </c>
      <c r="E122" s="13">
        <v>0</v>
      </c>
      <c r="F122" s="30">
        <v>30719912.34</v>
      </c>
      <c r="G122" s="34">
        <f t="shared" si="3"/>
        <v>0</v>
      </c>
    </row>
    <row r="123" spans="1:7" ht="30" customHeight="1" x14ac:dyDescent="0.3">
      <c r="A123" s="17">
        <f t="shared" si="4"/>
        <v>118</v>
      </c>
      <c r="B123" s="22" t="s">
        <v>361</v>
      </c>
      <c r="C123" s="2" t="s">
        <v>150</v>
      </c>
      <c r="D123" s="24">
        <v>61419101.149999999</v>
      </c>
      <c r="E123" s="11">
        <f>17150000+20748052.28</f>
        <v>37898052.280000001</v>
      </c>
      <c r="F123" s="30">
        <v>25540947.510000002</v>
      </c>
      <c r="G123" s="33">
        <f t="shared" si="3"/>
        <v>61.70401645482238</v>
      </c>
    </row>
    <row r="124" spans="1:7" ht="30" customHeight="1" x14ac:dyDescent="0.3">
      <c r="A124" s="17">
        <f t="shared" si="4"/>
        <v>119</v>
      </c>
      <c r="B124" s="23" t="s">
        <v>151</v>
      </c>
      <c r="C124" s="25" t="s">
        <v>152</v>
      </c>
      <c r="D124" s="7">
        <v>41320007</v>
      </c>
      <c r="E124" s="13">
        <f>8300346.18+32569661.35</f>
        <v>40870007.530000001</v>
      </c>
      <c r="F124" s="7"/>
      <c r="G124" s="26">
        <f t="shared" si="3"/>
        <v>98.910940479753549</v>
      </c>
    </row>
    <row r="125" spans="1:7" ht="30" customHeight="1" x14ac:dyDescent="0.3">
      <c r="A125" s="17">
        <f t="shared" si="4"/>
        <v>120</v>
      </c>
      <c r="B125" s="23" t="s">
        <v>362</v>
      </c>
      <c r="C125" s="25" t="s">
        <v>153</v>
      </c>
      <c r="D125" s="7">
        <v>30514921.579999998</v>
      </c>
      <c r="E125" s="13">
        <v>4042274</v>
      </c>
      <c r="F125" s="30">
        <v>27430411.280000001</v>
      </c>
      <c r="G125" s="34">
        <f t="shared" si="3"/>
        <v>13.246876579389198</v>
      </c>
    </row>
    <row r="126" spans="1:7" ht="30" customHeight="1" x14ac:dyDescent="0.3">
      <c r="A126" s="17">
        <f t="shared" si="4"/>
        <v>121</v>
      </c>
      <c r="B126" s="23" t="s">
        <v>363</v>
      </c>
      <c r="C126" s="25" t="s">
        <v>154</v>
      </c>
      <c r="D126" s="7">
        <v>97483511.329999998</v>
      </c>
      <c r="E126" s="14">
        <f>12994852.49+83310331.9</f>
        <v>96305184.390000001</v>
      </c>
      <c r="F126" s="7"/>
      <c r="G126" s="26">
        <f t="shared" si="3"/>
        <v>98.791255132356554</v>
      </c>
    </row>
    <row r="127" spans="1:7" ht="30" customHeight="1" x14ac:dyDescent="0.3">
      <c r="A127" s="17">
        <f t="shared" si="4"/>
        <v>122</v>
      </c>
      <c r="B127" s="22" t="s">
        <v>364</v>
      </c>
      <c r="C127" s="2" t="s">
        <v>155</v>
      </c>
      <c r="D127" s="7">
        <v>103849104.48999999</v>
      </c>
      <c r="E127" s="13">
        <f>33950000+62649104</f>
        <v>96599104</v>
      </c>
      <c r="F127" s="7"/>
      <c r="G127" s="26">
        <f t="shared" si="3"/>
        <v>93.01871641011779</v>
      </c>
    </row>
    <row r="128" spans="1:7" ht="30" customHeight="1" x14ac:dyDescent="0.3">
      <c r="A128" s="17">
        <f t="shared" si="4"/>
        <v>123</v>
      </c>
      <c r="B128" s="22" t="s">
        <v>365</v>
      </c>
      <c r="C128" s="2" t="s">
        <v>156</v>
      </c>
      <c r="D128" s="24">
        <v>206238272.06999999</v>
      </c>
      <c r="E128" s="13">
        <f>64924301.41+139663970.68</f>
        <v>204588272.09</v>
      </c>
      <c r="F128" s="7"/>
      <c r="G128" s="26">
        <f t="shared" si="3"/>
        <v>99.199954516957959</v>
      </c>
    </row>
    <row r="129" spans="1:7" ht="30" customHeight="1" x14ac:dyDescent="0.3">
      <c r="A129" s="17">
        <f t="shared" si="4"/>
        <v>124</v>
      </c>
      <c r="B129" s="22" t="s">
        <v>274</v>
      </c>
      <c r="C129" s="2" t="s">
        <v>157</v>
      </c>
      <c r="D129" s="24">
        <v>33611535.590000004</v>
      </c>
      <c r="E129" s="13">
        <f>10950000+22561534.59</f>
        <v>33511534.59</v>
      </c>
      <c r="F129" s="7"/>
      <c r="G129" s="26">
        <f t="shared" si="3"/>
        <v>99.702480121051792</v>
      </c>
    </row>
    <row r="130" spans="1:7" ht="30" customHeight="1" x14ac:dyDescent="0.3">
      <c r="A130" s="17">
        <f t="shared" si="4"/>
        <v>125</v>
      </c>
      <c r="B130" s="22" t="s">
        <v>273</v>
      </c>
      <c r="C130" s="2" t="s">
        <v>158</v>
      </c>
      <c r="D130" s="24">
        <v>31119000</v>
      </c>
      <c r="E130" s="13">
        <f>5269613.92+30196982.84</f>
        <v>35466596.759999998</v>
      </c>
      <c r="F130" s="7"/>
      <c r="G130" s="26">
        <f t="shared" si="3"/>
        <v>113.97087554227321</v>
      </c>
    </row>
    <row r="131" spans="1:7" ht="30" customHeight="1" x14ac:dyDescent="0.3">
      <c r="A131" s="17">
        <f t="shared" si="4"/>
        <v>126</v>
      </c>
      <c r="B131" s="22" t="s">
        <v>370</v>
      </c>
      <c r="C131" s="2" t="s">
        <v>159</v>
      </c>
      <c r="D131" s="24">
        <v>40574694</v>
      </c>
      <c r="E131" s="13">
        <v>0</v>
      </c>
      <c r="F131" s="7"/>
      <c r="G131" s="34">
        <f t="shared" si="3"/>
        <v>0</v>
      </c>
    </row>
    <row r="132" spans="1:7" ht="30" customHeight="1" x14ac:dyDescent="0.3">
      <c r="A132" s="17">
        <f t="shared" si="4"/>
        <v>127</v>
      </c>
      <c r="B132" s="23" t="s">
        <v>272</v>
      </c>
      <c r="C132" s="25" t="s">
        <v>160</v>
      </c>
      <c r="D132" s="7">
        <v>20207315.329999998</v>
      </c>
      <c r="E132" s="13">
        <f>12141266+9073683.88</f>
        <v>21214949.880000003</v>
      </c>
      <c r="F132" s="7"/>
      <c r="G132" s="26">
        <f t="shared" si="3"/>
        <v>104.98648402098253</v>
      </c>
    </row>
    <row r="133" spans="1:7" ht="30" customHeight="1" x14ac:dyDescent="0.3">
      <c r="A133" s="17">
        <f t="shared" si="4"/>
        <v>128</v>
      </c>
      <c r="B133" s="22" t="s">
        <v>271</v>
      </c>
      <c r="C133" s="2" t="s">
        <v>161</v>
      </c>
      <c r="D133" s="7">
        <v>40243479.039999999</v>
      </c>
      <c r="E133" s="14">
        <f>14000000+25824729.04</f>
        <v>39824729.039999999</v>
      </c>
      <c r="F133" s="7"/>
      <c r="G133" s="26">
        <f t="shared" si="3"/>
        <v>98.959458749618094</v>
      </c>
    </row>
    <row r="134" spans="1:7" ht="30" customHeight="1" x14ac:dyDescent="0.3">
      <c r="A134" s="17">
        <f t="shared" si="4"/>
        <v>129</v>
      </c>
      <c r="B134" s="22" t="s">
        <v>366</v>
      </c>
      <c r="C134" s="2" t="s">
        <v>162</v>
      </c>
      <c r="D134" s="24">
        <v>70000000</v>
      </c>
      <c r="E134" s="13">
        <f>47701952.05+92973801.37</f>
        <v>140675753.42000002</v>
      </c>
      <c r="F134" s="7"/>
      <c r="G134" s="26">
        <f t="shared" si="3"/>
        <v>200.96536202857146</v>
      </c>
    </row>
    <row r="135" spans="1:7" ht="30" customHeight="1" x14ac:dyDescent="0.3">
      <c r="A135" s="17">
        <f t="shared" si="4"/>
        <v>130</v>
      </c>
      <c r="B135" s="23" t="s">
        <v>367</v>
      </c>
      <c r="C135" s="25" t="s">
        <v>163</v>
      </c>
      <c r="D135" s="24">
        <v>94294452</v>
      </c>
      <c r="E135" s="13">
        <f>28050000+17981418.58</f>
        <v>46031418.579999998</v>
      </c>
      <c r="F135" s="30">
        <v>57108197.729999997</v>
      </c>
      <c r="G135" s="32">
        <f t="shared" si="3"/>
        <v>48.816677549597507</v>
      </c>
    </row>
    <row r="136" spans="1:7" ht="30" customHeight="1" x14ac:dyDescent="0.3">
      <c r="A136" s="17">
        <f t="shared" si="4"/>
        <v>131</v>
      </c>
      <c r="B136" s="23" t="s">
        <v>164</v>
      </c>
      <c r="C136" s="25" t="s">
        <v>165</v>
      </c>
      <c r="D136" s="24">
        <v>74952144</v>
      </c>
      <c r="E136" s="13">
        <f>11050000+63062836.68</f>
        <v>74112836.680000007</v>
      </c>
      <c r="F136" s="7"/>
      <c r="G136" s="26">
        <f t="shared" si="3"/>
        <v>98.880209057128525</v>
      </c>
    </row>
    <row r="137" spans="1:7" ht="30" customHeight="1" x14ac:dyDescent="0.3">
      <c r="A137" s="17">
        <f t="shared" si="4"/>
        <v>132</v>
      </c>
      <c r="B137" s="22" t="s">
        <v>270</v>
      </c>
      <c r="C137" s="2" t="s">
        <v>166</v>
      </c>
      <c r="D137" s="24">
        <v>25765355</v>
      </c>
      <c r="E137" s="13">
        <f>5679158.85+3655860.27</f>
        <v>9335019.1199999992</v>
      </c>
      <c r="F137" s="7"/>
      <c r="G137" s="32">
        <f t="shared" si="3"/>
        <v>36.230896566338785</v>
      </c>
    </row>
    <row r="138" spans="1:7" ht="30" customHeight="1" x14ac:dyDescent="0.3">
      <c r="A138" s="17">
        <f t="shared" si="4"/>
        <v>133</v>
      </c>
      <c r="B138" s="22" t="s">
        <v>269</v>
      </c>
      <c r="C138" s="2" t="s">
        <v>167</v>
      </c>
      <c r="D138" s="24">
        <v>39933734.359999999</v>
      </c>
      <c r="E138" s="13">
        <f>8406221.55+31623441.81</f>
        <v>40029663.359999999</v>
      </c>
      <c r="F138" s="7"/>
      <c r="G138" s="26">
        <f t="shared" ref="G138:G190" si="5">E138*100/D138</f>
        <v>100.24022045906152</v>
      </c>
    </row>
    <row r="139" spans="1:7" ht="30" customHeight="1" x14ac:dyDescent="0.3">
      <c r="A139" s="17">
        <f t="shared" si="4"/>
        <v>134</v>
      </c>
      <c r="B139" s="22" t="s">
        <v>268</v>
      </c>
      <c r="C139" s="2" t="s">
        <v>168</v>
      </c>
      <c r="D139" s="24">
        <v>60950000</v>
      </c>
      <c r="E139" s="13">
        <f>38950000+22000000</f>
        <v>60950000</v>
      </c>
      <c r="F139" s="30">
        <v>58000000</v>
      </c>
      <c r="G139" s="26">
        <f t="shared" si="5"/>
        <v>100</v>
      </c>
    </row>
    <row r="140" spans="1:7" ht="30" customHeight="1" x14ac:dyDescent="0.3">
      <c r="A140" s="17">
        <f t="shared" si="4"/>
        <v>135</v>
      </c>
      <c r="B140" s="22" t="s">
        <v>169</v>
      </c>
      <c r="C140" s="2" t="s">
        <v>170</v>
      </c>
      <c r="D140" s="24">
        <v>82958531.569999993</v>
      </c>
      <c r="E140" s="13">
        <v>0</v>
      </c>
      <c r="F140" s="7"/>
      <c r="G140" s="34">
        <f t="shared" si="5"/>
        <v>0</v>
      </c>
    </row>
    <row r="141" spans="1:7" ht="30" customHeight="1" x14ac:dyDescent="0.3">
      <c r="A141" s="17">
        <f t="shared" si="4"/>
        <v>136</v>
      </c>
      <c r="B141" s="22" t="s">
        <v>267</v>
      </c>
      <c r="C141" s="2" t="s">
        <v>171</v>
      </c>
      <c r="D141" s="24">
        <v>28754747</v>
      </c>
      <c r="E141" s="14">
        <f>4450000+15360551.37</f>
        <v>19810551.369999997</v>
      </c>
      <c r="F141" s="7"/>
      <c r="G141" s="33">
        <f t="shared" si="5"/>
        <v>68.894890189783268</v>
      </c>
    </row>
    <row r="142" spans="1:7" ht="30" customHeight="1" x14ac:dyDescent="0.3">
      <c r="A142" s="17">
        <f t="shared" si="4"/>
        <v>137</v>
      </c>
      <c r="B142" s="23" t="s">
        <v>266</v>
      </c>
      <c r="C142" s="25" t="s">
        <v>172</v>
      </c>
      <c r="D142" s="7">
        <v>83484916</v>
      </c>
      <c r="E142" s="13">
        <v>12750000</v>
      </c>
      <c r="F142" s="30">
        <v>35000000</v>
      </c>
      <c r="G142" s="34">
        <f t="shared" si="5"/>
        <v>15.272219954081287</v>
      </c>
    </row>
    <row r="143" spans="1:7" ht="30" customHeight="1" x14ac:dyDescent="0.3">
      <c r="A143" s="17">
        <f t="shared" si="4"/>
        <v>138</v>
      </c>
      <c r="B143" s="22" t="s">
        <v>265</v>
      </c>
      <c r="C143" s="2" t="s">
        <v>173</v>
      </c>
      <c r="D143" s="7">
        <v>37550000</v>
      </c>
      <c r="E143" s="13">
        <v>3150000</v>
      </c>
      <c r="F143" s="7"/>
      <c r="G143" s="34">
        <f t="shared" si="5"/>
        <v>8.3888149134487353</v>
      </c>
    </row>
    <row r="144" spans="1:7" ht="30" customHeight="1" x14ac:dyDescent="0.3">
      <c r="A144" s="17">
        <f t="shared" si="4"/>
        <v>139</v>
      </c>
      <c r="B144" s="22" t="s">
        <v>264</v>
      </c>
      <c r="C144" s="2" t="s">
        <v>174</v>
      </c>
      <c r="D144" s="7">
        <v>62677855</v>
      </c>
      <c r="E144" s="13">
        <v>0</v>
      </c>
      <c r="F144" s="7"/>
      <c r="G144" s="34">
        <f t="shared" si="5"/>
        <v>0</v>
      </c>
    </row>
    <row r="145" spans="1:7" ht="30" customHeight="1" x14ac:dyDescent="0.3">
      <c r="A145" s="17">
        <f t="shared" si="4"/>
        <v>140</v>
      </c>
      <c r="B145" s="22" t="s">
        <v>175</v>
      </c>
      <c r="C145" s="2" t="s">
        <v>176</v>
      </c>
      <c r="D145" s="24">
        <v>685214760.98000002</v>
      </c>
      <c r="E145" s="13">
        <v>0</v>
      </c>
      <c r="F145" s="7"/>
      <c r="G145" s="34">
        <f t="shared" si="5"/>
        <v>0</v>
      </c>
    </row>
    <row r="146" spans="1:7" ht="30" customHeight="1" x14ac:dyDescent="0.3">
      <c r="A146" s="17">
        <f t="shared" si="4"/>
        <v>141</v>
      </c>
      <c r="B146" s="22" t="s">
        <v>263</v>
      </c>
      <c r="C146" s="2" t="s">
        <v>177</v>
      </c>
      <c r="D146" s="24">
        <v>1675000</v>
      </c>
      <c r="E146" s="13">
        <v>1375467.26</v>
      </c>
      <c r="F146" s="30">
        <v>25955541.710000001</v>
      </c>
      <c r="G146" s="33">
        <f t="shared" si="5"/>
        <v>82.117448358208961</v>
      </c>
    </row>
    <row r="147" spans="1:7" ht="30" customHeight="1" x14ac:dyDescent="0.3">
      <c r="A147" s="17">
        <f t="shared" si="4"/>
        <v>142</v>
      </c>
      <c r="B147" s="22" t="s">
        <v>262</v>
      </c>
      <c r="C147" s="2" t="s">
        <v>178</v>
      </c>
      <c r="D147" s="24">
        <v>37636173.799999997</v>
      </c>
      <c r="E147" s="13">
        <f>8050000+29536173.8</f>
        <v>37586173.799999997</v>
      </c>
      <c r="F147" s="7"/>
      <c r="G147" s="26">
        <f t="shared" si="5"/>
        <v>99.867149088359241</v>
      </c>
    </row>
    <row r="148" spans="1:7" ht="30" customHeight="1" x14ac:dyDescent="0.3">
      <c r="A148" s="17">
        <f t="shared" ref="A148:A189" si="6">ROW(A143)</f>
        <v>143</v>
      </c>
      <c r="B148" s="22" t="s">
        <v>179</v>
      </c>
      <c r="C148" s="2" t="s">
        <v>180</v>
      </c>
      <c r="D148" s="24">
        <v>36981013.729999997</v>
      </c>
      <c r="E148" s="14">
        <f>20681013.73+16200000</f>
        <v>36881013.730000004</v>
      </c>
      <c r="F148" s="7"/>
      <c r="G148" s="26">
        <f t="shared" si="5"/>
        <v>99.729590971383061</v>
      </c>
    </row>
    <row r="149" spans="1:7" ht="30" customHeight="1" x14ac:dyDescent="0.3">
      <c r="A149" s="17">
        <f t="shared" si="6"/>
        <v>144</v>
      </c>
      <c r="B149" s="22" t="s">
        <v>261</v>
      </c>
      <c r="C149" s="2" t="s">
        <v>181</v>
      </c>
      <c r="D149" s="24">
        <v>33039006.949999999</v>
      </c>
      <c r="E149" s="13">
        <v>0</v>
      </c>
      <c r="F149" s="7"/>
      <c r="G149" s="34">
        <f t="shared" si="5"/>
        <v>0</v>
      </c>
    </row>
    <row r="150" spans="1:7" ht="30" customHeight="1" x14ac:dyDescent="0.3">
      <c r="A150" s="17">
        <f t="shared" si="6"/>
        <v>145</v>
      </c>
      <c r="B150" s="22" t="s">
        <v>260</v>
      </c>
      <c r="C150" s="2" t="s">
        <v>182</v>
      </c>
      <c r="D150" s="24">
        <v>27820107</v>
      </c>
      <c r="E150" s="13">
        <f>6650000+23288607</f>
        <v>29938607</v>
      </c>
      <c r="F150" s="7"/>
      <c r="G150" s="26">
        <f t="shared" si="5"/>
        <v>107.61499587330847</v>
      </c>
    </row>
    <row r="151" spans="1:7" ht="30" customHeight="1" x14ac:dyDescent="0.3">
      <c r="A151" s="17">
        <f t="shared" si="6"/>
        <v>146</v>
      </c>
      <c r="B151" s="22" t="s">
        <v>259</v>
      </c>
      <c r="C151" s="2" t="s">
        <v>183</v>
      </c>
      <c r="D151" s="24">
        <v>8308916</v>
      </c>
      <c r="E151" s="14">
        <v>7756902.6500000004</v>
      </c>
      <c r="F151" s="7"/>
      <c r="G151" s="26">
        <f t="shared" si="5"/>
        <v>93.356373442696977</v>
      </c>
    </row>
    <row r="152" spans="1:7" ht="30" customHeight="1" x14ac:dyDescent="0.3">
      <c r="A152" s="17">
        <f t="shared" si="6"/>
        <v>147</v>
      </c>
      <c r="B152" s="22" t="s">
        <v>258</v>
      </c>
      <c r="C152" s="2" t="s">
        <v>184</v>
      </c>
      <c r="D152" s="24">
        <v>37300000.359999999</v>
      </c>
      <c r="E152" s="13">
        <f>9400000+27300000</f>
        <v>36700000</v>
      </c>
      <c r="F152" s="7"/>
      <c r="G152" s="26">
        <f t="shared" si="5"/>
        <v>98.391419961905868</v>
      </c>
    </row>
    <row r="153" spans="1:7" ht="30" customHeight="1" x14ac:dyDescent="0.3">
      <c r="A153" s="17">
        <f t="shared" si="6"/>
        <v>148</v>
      </c>
      <c r="B153" s="22" t="s">
        <v>368</v>
      </c>
      <c r="C153" s="2" t="s">
        <v>185</v>
      </c>
      <c r="D153" s="24">
        <v>6254187.4299999997</v>
      </c>
      <c r="E153" s="16">
        <v>6146393</v>
      </c>
      <c r="F153" s="7"/>
      <c r="G153" s="26">
        <f t="shared" si="5"/>
        <v>98.276443883294363</v>
      </c>
    </row>
    <row r="154" spans="1:7" ht="30" customHeight="1" x14ac:dyDescent="0.3">
      <c r="A154" s="17">
        <f t="shared" si="6"/>
        <v>149</v>
      </c>
      <c r="B154" s="22" t="s">
        <v>257</v>
      </c>
      <c r="C154" s="2" t="s">
        <v>186</v>
      </c>
      <c r="D154" s="24">
        <v>22650247.149999999</v>
      </c>
      <c r="E154" s="16">
        <v>0</v>
      </c>
      <c r="F154" s="7"/>
      <c r="G154" s="34">
        <f t="shared" si="5"/>
        <v>0</v>
      </c>
    </row>
    <row r="155" spans="1:7" ht="30" customHeight="1" x14ac:dyDescent="0.3">
      <c r="A155" s="17">
        <f t="shared" si="6"/>
        <v>150</v>
      </c>
      <c r="B155" s="22" t="s">
        <v>187</v>
      </c>
      <c r="C155" s="2" t="s">
        <v>188</v>
      </c>
      <c r="D155" s="7">
        <v>60497108.520000003</v>
      </c>
      <c r="E155" s="16">
        <f>19900000+40597108</f>
        <v>60497108</v>
      </c>
      <c r="F155" s="7"/>
      <c r="G155" s="26">
        <f t="shared" si="5"/>
        <v>99.999999140454776</v>
      </c>
    </row>
    <row r="156" spans="1:7" ht="30" customHeight="1" x14ac:dyDescent="0.3">
      <c r="A156" s="17">
        <f t="shared" si="6"/>
        <v>151</v>
      </c>
      <c r="B156" s="22" t="s">
        <v>189</v>
      </c>
      <c r="C156" s="2" t="s">
        <v>190</v>
      </c>
      <c r="D156" s="7">
        <v>40035212</v>
      </c>
      <c r="E156" s="16">
        <v>37896237.43</v>
      </c>
      <c r="F156" s="7"/>
      <c r="G156" s="26">
        <f t="shared" si="5"/>
        <v>94.657266783050886</v>
      </c>
    </row>
    <row r="157" spans="1:7" ht="30" customHeight="1" x14ac:dyDescent="0.3">
      <c r="A157" s="17">
        <f t="shared" si="6"/>
        <v>152</v>
      </c>
      <c r="B157" s="22" t="s">
        <v>256</v>
      </c>
      <c r="C157" s="2" t="s">
        <v>191</v>
      </c>
      <c r="D157" s="7">
        <v>23463606</v>
      </c>
      <c r="E157" s="13">
        <f>12900000+8350000</f>
        <v>21250000</v>
      </c>
      <c r="F157" s="7"/>
      <c r="G157" s="26">
        <f t="shared" si="5"/>
        <v>90.565789418727874</v>
      </c>
    </row>
    <row r="158" spans="1:7" ht="30" customHeight="1" x14ac:dyDescent="0.3">
      <c r="A158" s="17">
        <f t="shared" si="6"/>
        <v>153</v>
      </c>
      <c r="B158" s="22" t="s">
        <v>255</v>
      </c>
      <c r="C158" s="2" t="s">
        <v>192</v>
      </c>
      <c r="D158" s="24">
        <v>88066010.930000007</v>
      </c>
      <c r="E158" s="13">
        <f>32302722+26000000</f>
        <v>58302722</v>
      </c>
      <c r="F158" s="7"/>
      <c r="G158" s="33">
        <f t="shared" si="5"/>
        <v>66.20343238476238</v>
      </c>
    </row>
    <row r="159" spans="1:7" ht="30" customHeight="1" x14ac:dyDescent="0.3">
      <c r="A159" s="17">
        <f t="shared" si="6"/>
        <v>154</v>
      </c>
      <c r="B159" s="22" t="s">
        <v>254</v>
      </c>
      <c r="C159" s="2" t="s">
        <v>193</v>
      </c>
      <c r="D159" s="7">
        <v>96100000</v>
      </c>
      <c r="E159" s="14">
        <v>0</v>
      </c>
      <c r="F159" s="7"/>
      <c r="G159" s="34">
        <f t="shared" si="5"/>
        <v>0</v>
      </c>
    </row>
    <row r="160" spans="1:7" ht="30" customHeight="1" x14ac:dyDescent="0.3">
      <c r="A160" s="17">
        <f t="shared" si="6"/>
        <v>155</v>
      </c>
      <c r="B160" s="22" t="s">
        <v>253</v>
      </c>
      <c r="C160" s="2" t="s">
        <v>194</v>
      </c>
      <c r="D160" s="7">
        <v>98950000</v>
      </c>
      <c r="E160" s="9">
        <v>18900000</v>
      </c>
      <c r="F160" s="7"/>
      <c r="G160" s="34">
        <f t="shared" si="5"/>
        <v>19.10055583628095</v>
      </c>
    </row>
    <row r="161" spans="1:7" ht="30" customHeight="1" x14ac:dyDescent="0.3">
      <c r="A161" s="17">
        <f t="shared" si="6"/>
        <v>156</v>
      </c>
      <c r="B161" s="22" t="s">
        <v>252</v>
      </c>
      <c r="C161" s="2" t="s">
        <v>195</v>
      </c>
      <c r="D161" s="24">
        <v>42491000</v>
      </c>
      <c r="E161" s="13">
        <v>0</v>
      </c>
      <c r="F161" s="7"/>
      <c r="G161" s="34">
        <f t="shared" si="5"/>
        <v>0</v>
      </c>
    </row>
    <row r="162" spans="1:7" ht="30" customHeight="1" x14ac:dyDescent="0.3">
      <c r="A162" s="17">
        <f t="shared" si="6"/>
        <v>157</v>
      </c>
      <c r="B162" s="22" t="s">
        <v>251</v>
      </c>
      <c r="C162" s="2" t="s">
        <v>196</v>
      </c>
      <c r="D162" s="7">
        <v>8754086.6600000001</v>
      </c>
      <c r="E162" s="13">
        <f>4601000+4139912.06</f>
        <v>8740912.0600000005</v>
      </c>
      <c r="F162" s="7"/>
      <c r="G162" s="26">
        <f t="shared" si="5"/>
        <v>99.849503431806326</v>
      </c>
    </row>
    <row r="163" spans="1:7" ht="30" customHeight="1" x14ac:dyDescent="0.3">
      <c r="A163" s="17">
        <f t="shared" si="6"/>
        <v>158</v>
      </c>
      <c r="B163" s="22" t="s">
        <v>197</v>
      </c>
      <c r="C163" s="2" t="s">
        <v>198</v>
      </c>
      <c r="D163" s="7">
        <v>31550000</v>
      </c>
      <c r="E163" s="10">
        <v>0</v>
      </c>
      <c r="F163" s="7"/>
      <c r="G163" s="34">
        <f t="shared" si="5"/>
        <v>0</v>
      </c>
    </row>
    <row r="164" spans="1:7" ht="30" customHeight="1" x14ac:dyDescent="0.3">
      <c r="A164" s="17">
        <f t="shared" si="6"/>
        <v>159</v>
      </c>
      <c r="B164" s="22" t="s">
        <v>371</v>
      </c>
      <c r="C164" s="2" t="s">
        <v>199</v>
      </c>
      <c r="D164" s="7">
        <v>29700000</v>
      </c>
      <c r="E164" s="13">
        <f>23434500+9050000</f>
        <v>32484500</v>
      </c>
      <c r="F164" s="7"/>
      <c r="G164" s="26">
        <f t="shared" si="5"/>
        <v>109.37542087542087</v>
      </c>
    </row>
    <row r="165" spans="1:7" ht="30" customHeight="1" x14ac:dyDescent="0.3">
      <c r="A165" s="17">
        <f t="shared" si="6"/>
        <v>160</v>
      </c>
      <c r="B165" s="22" t="s">
        <v>250</v>
      </c>
      <c r="C165" s="2" t="s">
        <v>200</v>
      </c>
      <c r="D165" s="24">
        <v>234273159</v>
      </c>
      <c r="E165" s="13">
        <f>143239315.44+66350000</f>
        <v>209589315.44</v>
      </c>
      <c r="F165" s="7"/>
      <c r="G165" s="33">
        <f t="shared" si="5"/>
        <v>89.463648475410707</v>
      </c>
    </row>
    <row r="166" spans="1:7" ht="30" customHeight="1" x14ac:dyDescent="0.3">
      <c r="A166" s="17">
        <f t="shared" si="6"/>
        <v>161</v>
      </c>
      <c r="B166" s="22" t="s">
        <v>201</v>
      </c>
      <c r="C166" s="2" t="s">
        <v>202</v>
      </c>
      <c r="D166" s="24">
        <v>177150000</v>
      </c>
      <c r="E166" s="13">
        <f>2500000+3000000</f>
        <v>5500000</v>
      </c>
      <c r="F166" s="7"/>
      <c r="G166" s="34">
        <f t="shared" si="5"/>
        <v>3.1047135196161446</v>
      </c>
    </row>
    <row r="167" spans="1:7" ht="30" customHeight="1" x14ac:dyDescent="0.3">
      <c r="A167" s="17">
        <f t="shared" si="6"/>
        <v>162</v>
      </c>
      <c r="B167" s="22" t="s">
        <v>203</v>
      </c>
      <c r="C167" s="2" t="s">
        <v>204</v>
      </c>
      <c r="D167" s="24">
        <v>241152340.44</v>
      </c>
      <c r="E167" s="13">
        <v>0</v>
      </c>
      <c r="F167" s="7"/>
      <c r="G167" s="34">
        <f t="shared" si="5"/>
        <v>0</v>
      </c>
    </row>
    <row r="168" spans="1:7" ht="30" customHeight="1" x14ac:dyDescent="0.3">
      <c r="A168" s="17">
        <f t="shared" si="6"/>
        <v>163</v>
      </c>
      <c r="B168" s="23" t="s">
        <v>249</v>
      </c>
      <c r="C168" s="25" t="s">
        <v>205</v>
      </c>
      <c r="D168" s="7">
        <v>28312746</v>
      </c>
      <c r="E168" s="13">
        <f>30696000.77+2250000</f>
        <v>32946000.77</v>
      </c>
      <c r="F168" s="30">
        <v>149378819.75999999</v>
      </c>
      <c r="G168" s="26">
        <f t="shared" si="5"/>
        <v>116.36455457199384</v>
      </c>
    </row>
    <row r="169" spans="1:7" ht="30" customHeight="1" x14ac:dyDescent="0.3">
      <c r="A169" s="17">
        <f t="shared" si="6"/>
        <v>164</v>
      </c>
      <c r="B169" s="22" t="s">
        <v>206</v>
      </c>
      <c r="C169" s="2" t="s">
        <v>207</v>
      </c>
      <c r="D169" s="24">
        <v>353438175.18000001</v>
      </c>
      <c r="E169" s="13">
        <v>0</v>
      </c>
      <c r="F169" s="7"/>
      <c r="G169" s="34">
        <f t="shared" si="5"/>
        <v>0</v>
      </c>
    </row>
    <row r="170" spans="1:7" ht="30" customHeight="1" x14ac:dyDescent="0.3">
      <c r="A170" s="17">
        <f t="shared" si="6"/>
        <v>165</v>
      </c>
      <c r="B170" s="22" t="s">
        <v>248</v>
      </c>
      <c r="C170" s="2" t="s">
        <v>208</v>
      </c>
      <c r="D170" s="24">
        <v>38600000.340000004</v>
      </c>
      <c r="E170" s="14">
        <v>41121000.340000004</v>
      </c>
      <c r="F170" s="7"/>
      <c r="G170" s="26">
        <f t="shared" si="5"/>
        <v>106.53108802537383</v>
      </c>
    </row>
    <row r="171" spans="1:7" ht="30" customHeight="1" x14ac:dyDescent="0.3">
      <c r="A171" s="17">
        <f t="shared" si="6"/>
        <v>166</v>
      </c>
      <c r="B171" s="22" t="s">
        <v>247</v>
      </c>
      <c r="C171" s="2" t="s">
        <v>209</v>
      </c>
      <c r="D171" s="24">
        <v>47465309.030000001</v>
      </c>
      <c r="E171" s="14">
        <f>12550000+1573080.28</f>
        <v>14123080.279999999</v>
      </c>
      <c r="F171" s="7"/>
      <c r="G171" s="32">
        <f t="shared" si="5"/>
        <v>29.754531401183211</v>
      </c>
    </row>
    <row r="172" spans="1:7" ht="30" customHeight="1" x14ac:dyDescent="0.3">
      <c r="A172" s="17">
        <f t="shared" si="6"/>
        <v>167</v>
      </c>
      <c r="B172" s="22" t="s">
        <v>210</v>
      </c>
      <c r="C172" s="2" t="s">
        <v>211</v>
      </c>
      <c r="D172" s="24">
        <v>351086508.38</v>
      </c>
      <c r="E172" s="14">
        <v>0</v>
      </c>
      <c r="F172" s="7"/>
      <c r="G172" s="34">
        <f t="shared" si="5"/>
        <v>0</v>
      </c>
    </row>
    <row r="173" spans="1:7" ht="30" customHeight="1" x14ac:dyDescent="0.3">
      <c r="A173" s="17">
        <f t="shared" si="6"/>
        <v>168</v>
      </c>
      <c r="B173" s="22" t="s">
        <v>246</v>
      </c>
      <c r="C173" s="2" t="s">
        <v>212</v>
      </c>
      <c r="D173" s="24">
        <v>680669282.16999996</v>
      </c>
      <c r="E173" s="13">
        <v>0</v>
      </c>
      <c r="F173" s="7"/>
      <c r="G173" s="34">
        <f t="shared" si="5"/>
        <v>0</v>
      </c>
    </row>
    <row r="174" spans="1:7" ht="30" customHeight="1" x14ac:dyDescent="0.3">
      <c r="A174" s="17">
        <f t="shared" si="6"/>
        <v>169</v>
      </c>
      <c r="B174" s="22" t="s">
        <v>245</v>
      </c>
      <c r="C174" s="2" t="s">
        <v>213</v>
      </c>
      <c r="D174" s="24">
        <v>153742584.63999999</v>
      </c>
      <c r="E174" s="13">
        <f>72350000+81329953</f>
        <v>153679953</v>
      </c>
      <c r="F174" s="7"/>
      <c r="G174" s="26">
        <f t="shared" si="5"/>
        <v>99.959262009191121</v>
      </c>
    </row>
    <row r="175" spans="1:7" ht="30" customHeight="1" x14ac:dyDescent="0.3">
      <c r="A175" s="17">
        <f t="shared" si="6"/>
        <v>170</v>
      </c>
      <c r="B175" s="22" t="s">
        <v>244</v>
      </c>
      <c r="C175" s="2" t="s">
        <v>214</v>
      </c>
      <c r="D175" s="24">
        <v>44368080.189999998</v>
      </c>
      <c r="E175" s="16">
        <v>44368080.189999998</v>
      </c>
      <c r="F175" s="15"/>
      <c r="G175" s="26">
        <f t="shared" si="5"/>
        <v>100</v>
      </c>
    </row>
    <row r="176" spans="1:7" ht="30" customHeight="1" x14ac:dyDescent="0.3">
      <c r="A176" s="17">
        <f t="shared" si="6"/>
        <v>171</v>
      </c>
      <c r="B176" s="22" t="s">
        <v>243</v>
      </c>
      <c r="C176" s="2" t="s">
        <v>215</v>
      </c>
      <c r="D176" s="24">
        <v>158073795.80000001</v>
      </c>
      <c r="E176" s="13">
        <v>0</v>
      </c>
      <c r="F176" s="7"/>
      <c r="G176" s="34">
        <f t="shared" si="5"/>
        <v>0</v>
      </c>
    </row>
    <row r="177" spans="1:7" ht="30" customHeight="1" x14ac:dyDescent="0.3">
      <c r="A177" s="17">
        <f t="shared" si="6"/>
        <v>172</v>
      </c>
      <c r="B177" s="22" t="s">
        <v>216</v>
      </c>
      <c r="C177" s="2" t="s">
        <v>217</v>
      </c>
      <c r="D177" s="24">
        <v>82451708.489999995</v>
      </c>
      <c r="E177" s="13">
        <v>0</v>
      </c>
      <c r="F177" s="7"/>
      <c r="G177" s="34">
        <f>E177*100/D177</f>
        <v>0</v>
      </c>
    </row>
    <row r="178" spans="1:7" ht="30" customHeight="1" x14ac:dyDescent="0.3">
      <c r="A178" s="17">
        <f t="shared" si="6"/>
        <v>173</v>
      </c>
      <c r="B178" s="22" t="s">
        <v>242</v>
      </c>
      <c r="C178" s="2" t="s">
        <v>218</v>
      </c>
      <c r="D178" s="24">
        <v>92038494.480000004</v>
      </c>
      <c r="E178" s="13">
        <v>0</v>
      </c>
      <c r="F178" s="7"/>
      <c r="G178" s="34">
        <f t="shared" si="5"/>
        <v>0</v>
      </c>
    </row>
    <row r="179" spans="1:7" ht="30" customHeight="1" x14ac:dyDescent="0.3">
      <c r="A179" s="17">
        <f t="shared" si="6"/>
        <v>174</v>
      </c>
      <c r="B179" s="22" t="s">
        <v>241</v>
      </c>
      <c r="C179" s="2" t="s">
        <v>219</v>
      </c>
      <c r="D179" s="24">
        <f>28500000+24823332.41</f>
        <v>53323332.409999996</v>
      </c>
      <c r="E179" s="13">
        <v>0</v>
      </c>
      <c r="F179" s="7"/>
      <c r="G179" s="34">
        <f t="shared" si="5"/>
        <v>0</v>
      </c>
    </row>
    <row r="180" spans="1:7" ht="30" customHeight="1" x14ac:dyDescent="0.3">
      <c r="A180" s="17">
        <f t="shared" si="6"/>
        <v>175</v>
      </c>
      <c r="B180" s="22" t="s">
        <v>240</v>
      </c>
      <c r="C180" s="2" t="s">
        <v>220</v>
      </c>
      <c r="D180" s="7">
        <v>79650000</v>
      </c>
      <c r="E180" s="14">
        <v>0</v>
      </c>
      <c r="F180" s="7"/>
      <c r="G180" s="34">
        <f t="shared" si="5"/>
        <v>0</v>
      </c>
    </row>
    <row r="181" spans="1:7" ht="30" customHeight="1" x14ac:dyDescent="0.3">
      <c r="A181" s="17">
        <f t="shared" si="6"/>
        <v>176</v>
      </c>
      <c r="B181" s="23" t="s">
        <v>239</v>
      </c>
      <c r="C181" s="25" t="s">
        <v>221</v>
      </c>
      <c r="D181" s="7">
        <v>35247415.909999996</v>
      </c>
      <c r="E181" s="13">
        <v>5289510.13</v>
      </c>
      <c r="F181" s="30">
        <v>29088546.300000001</v>
      </c>
      <c r="G181" s="34">
        <f t="shared" si="5"/>
        <v>15.006802607902159</v>
      </c>
    </row>
    <row r="182" spans="1:7" ht="30" customHeight="1" x14ac:dyDescent="0.3">
      <c r="A182" s="17">
        <f t="shared" si="6"/>
        <v>177</v>
      </c>
      <c r="B182" s="22" t="s">
        <v>238</v>
      </c>
      <c r="C182" s="2" t="s">
        <v>222</v>
      </c>
      <c r="D182" s="24">
        <f>28450000+30200000</f>
        <v>58650000</v>
      </c>
      <c r="E182" s="13">
        <v>0</v>
      </c>
      <c r="F182" s="7"/>
      <c r="G182" s="34">
        <f t="shared" si="5"/>
        <v>0</v>
      </c>
    </row>
    <row r="183" spans="1:7" ht="30" customHeight="1" x14ac:dyDescent="0.3">
      <c r="A183" s="17">
        <f t="shared" si="6"/>
        <v>178</v>
      </c>
      <c r="B183" s="22" t="s">
        <v>235</v>
      </c>
      <c r="C183" s="2" t="s">
        <v>223</v>
      </c>
      <c r="D183" s="7">
        <v>8250000</v>
      </c>
      <c r="E183" s="13">
        <v>7050000</v>
      </c>
      <c r="F183" s="7"/>
      <c r="G183" s="33">
        <f t="shared" si="5"/>
        <v>85.454545454545453</v>
      </c>
    </row>
    <row r="184" spans="1:7" ht="30" customHeight="1" x14ac:dyDescent="0.3">
      <c r="A184" s="17">
        <f t="shared" si="6"/>
        <v>179</v>
      </c>
      <c r="B184" s="22" t="s">
        <v>224</v>
      </c>
      <c r="C184" s="2" t="s">
        <v>225</v>
      </c>
      <c r="D184" s="7">
        <v>151500000</v>
      </c>
      <c r="E184" s="13">
        <v>0</v>
      </c>
      <c r="F184" s="7"/>
      <c r="G184" s="34">
        <f t="shared" si="5"/>
        <v>0</v>
      </c>
    </row>
    <row r="185" spans="1:7" ht="30" customHeight="1" x14ac:dyDescent="0.3">
      <c r="A185" s="17">
        <f t="shared" si="6"/>
        <v>180</v>
      </c>
      <c r="B185" s="22" t="s">
        <v>234</v>
      </c>
      <c r="C185" s="2" t="s">
        <v>226</v>
      </c>
      <c r="D185" s="7">
        <v>18728538.690000001</v>
      </c>
      <c r="E185" s="13">
        <f>12400000</f>
        <v>12400000</v>
      </c>
      <c r="F185" s="7"/>
      <c r="G185" s="33">
        <f t="shared" si="5"/>
        <v>66.209116499948337</v>
      </c>
    </row>
    <row r="186" spans="1:7" ht="30" customHeight="1" x14ac:dyDescent="0.3">
      <c r="A186" s="17">
        <f t="shared" si="6"/>
        <v>181</v>
      </c>
      <c r="B186" s="22" t="s">
        <v>236</v>
      </c>
      <c r="C186" s="2" t="s">
        <v>227</v>
      </c>
      <c r="D186" s="24">
        <v>25250000</v>
      </c>
      <c r="E186" s="13">
        <v>0</v>
      </c>
      <c r="F186" s="7"/>
      <c r="G186" s="34">
        <f t="shared" si="5"/>
        <v>0</v>
      </c>
    </row>
    <row r="187" spans="1:7" ht="30" customHeight="1" x14ac:dyDescent="0.3">
      <c r="A187" s="17">
        <f t="shared" si="6"/>
        <v>182</v>
      </c>
      <c r="B187" s="22" t="s">
        <v>228</v>
      </c>
      <c r="C187" s="2" t="s">
        <v>229</v>
      </c>
      <c r="D187" s="31">
        <v>34918594.710000001</v>
      </c>
      <c r="E187" s="13">
        <v>0</v>
      </c>
      <c r="F187" s="7"/>
      <c r="G187" s="34">
        <f t="shared" si="5"/>
        <v>0</v>
      </c>
    </row>
    <row r="188" spans="1:7" ht="30" customHeight="1" x14ac:dyDescent="0.3">
      <c r="A188" s="17">
        <f t="shared" si="6"/>
        <v>183</v>
      </c>
      <c r="B188" s="23" t="s">
        <v>233</v>
      </c>
      <c r="C188" s="25" t="s">
        <v>230</v>
      </c>
      <c r="D188" s="24">
        <v>32250000</v>
      </c>
      <c r="E188" s="14">
        <v>0</v>
      </c>
      <c r="F188" s="30">
        <v>27864043.829999998</v>
      </c>
      <c r="G188" s="34">
        <f t="shared" si="5"/>
        <v>0</v>
      </c>
    </row>
    <row r="189" spans="1:7" ht="30" customHeight="1" x14ac:dyDescent="0.3">
      <c r="A189" s="17">
        <f t="shared" si="6"/>
        <v>184</v>
      </c>
      <c r="B189" s="22" t="s">
        <v>231</v>
      </c>
      <c r="C189" s="2" t="s">
        <v>232</v>
      </c>
      <c r="D189" s="24">
        <v>25250000</v>
      </c>
      <c r="E189" s="13">
        <f>12100000+13514842.3</f>
        <v>25614842.300000001</v>
      </c>
      <c r="F189" s="7"/>
      <c r="G189" s="26">
        <f t="shared" si="5"/>
        <v>101.44492</v>
      </c>
    </row>
    <row r="190" spans="1:7" ht="30" customHeight="1" x14ac:dyDescent="0.3">
      <c r="A190" s="17"/>
      <c r="B190" s="22"/>
      <c r="C190" s="2"/>
      <c r="D190" s="7">
        <f>SUM(D8:D189)</f>
        <v>15343670763.719999</v>
      </c>
      <c r="E190" s="14">
        <f>SUM(E8:E189)</f>
        <v>8654849013.7699986</v>
      </c>
      <c r="F190" s="7">
        <f>SUM(F8:F189)</f>
        <v>1691924403.3899999</v>
      </c>
      <c r="G190" s="26">
        <f t="shared" si="5"/>
        <v>56.406639239381541</v>
      </c>
    </row>
    <row r="191" spans="1:7" ht="30" customHeight="1" x14ac:dyDescent="0.3">
      <c r="A191" s="17"/>
      <c r="B191" s="21"/>
      <c r="C191" s="8"/>
      <c r="D191" s="7"/>
      <c r="E191" s="13"/>
      <c r="F191" s="7"/>
      <c r="G191" s="28"/>
    </row>
    <row r="192" spans="1:7" ht="30" customHeight="1" x14ac:dyDescent="0.3">
      <c r="A192" s="17"/>
      <c r="B192" s="22"/>
      <c r="C192" s="2"/>
      <c r="D192" s="7"/>
      <c r="E192" s="14"/>
      <c r="F192" s="7"/>
      <c r="G192" s="28"/>
    </row>
    <row r="193" spans="1:7" ht="30" customHeight="1" x14ac:dyDescent="0.3">
      <c r="A193" s="17"/>
      <c r="B193" s="21"/>
      <c r="C193" s="8"/>
      <c r="D193" s="7"/>
      <c r="E193" s="13"/>
      <c r="F193" s="7"/>
      <c r="G193" s="28"/>
    </row>
    <row r="194" spans="1:7" ht="30" customHeight="1" x14ac:dyDescent="0.3">
      <c r="A194" s="17"/>
      <c r="B194" s="21"/>
      <c r="C194" s="8"/>
      <c r="D194" s="7"/>
      <c r="E194" s="13"/>
      <c r="F194" s="7"/>
      <c r="G194" s="28"/>
    </row>
    <row r="195" spans="1:7" ht="30" customHeight="1" x14ac:dyDescent="0.3">
      <c r="A195" s="17"/>
      <c r="B195" s="22"/>
      <c r="C195" s="2"/>
      <c r="D195" s="7"/>
      <c r="E195" s="14"/>
      <c r="F195" s="7"/>
      <c r="G195" s="28"/>
    </row>
    <row r="196" spans="1:7" ht="30" customHeight="1" x14ac:dyDescent="0.3">
      <c r="A196" s="17"/>
      <c r="B196" s="21"/>
      <c r="C196" s="8"/>
      <c r="D196" s="7"/>
      <c r="E196" s="13"/>
      <c r="F196" s="7"/>
      <c r="G196" s="28"/>
    </row>
    <row r="197" spans="1:7" ht="30" customHeight="1" x14ac:dyDescent="0.3">
      <c r="A197" s="17"/>
      <c r="B197" s="21"/>
      <c r="C197" s="8"/>
      <c r="D197" s="7"/>
      <c r="E197" s="14"/>
      <c r="F197" s="7"/>
      <c r="G197" s="28"/>
    </row>
    <row r="198" spans="1:7" ht="30" customHeight="1" x14ac:dyDescent="0.3">
      <c r="A198" s="17"/>
      <c r="B198" s="21"/>
      <c r="C198" s="8"/>
      <c r="D198" s="7"/>
      <c r="E198" s="13"/>
      <c r="F198" s="7"/>
      <c r="G198" s="28"/>
    </row>
    <row r="199" spans="1:7" ht="30" customHeight="1" x14ac:dyDescent="0.3">
      <c r="A199" s="17"/>
      <c r="B199" s="21"/>
      <c r="C199" s="8"/>
      <c r="D199" s="7"/>
      <c r="E199" s="13"/>
      <c r="F199" s="7"/>
      <c r="G199" s="28"/>
    </row>
    <row r="200" spans="1:7" ht="30" customHeight="1" x14ac:dyDescent="0.3">
      <c r="A200" s="17"/>
      <c r="B200" s="22"/>
      <c r="C200" s="2"/>
      <c r="D200" s="7"/>
      <c r="E200" s="14"/>
      <c r="F200" s="7"/>
      <c r="G200" s="28"/>
    </row>
    <row r="201" spans="1:7" ht="30" customHeight="1" x14ac:dyDescent="0.3">
      <c r="A201" s="17"/>
      <c r="B201" s="22"/>
      <c r="C201" s="2"/>
      <c r="D201" s="7"/>
      <c r="E201" s="13"/>
      <c r="F201" s="7"/>
      <c r="G201" s="28"/>
    </row>
    <row r="202" spans="1:7" ht="30" customHeight="1" x14ac:dyDescent="0.3">
      <c r="A202" s="17"/>
      <c r="B202" s="21"/>
      <c r="C202" s="8"/>
      <c r="D202" s="7"/>
      <c r="E202" s="13"/>
      <c r="F202" s="7"/>
      <c r="G202" s="28"/>
    </row>
    <row r="203" spans="1:7" ht="30" customHeight="1" x14ac:dyDescent="0.3">
      <c r="A203" s="17"/>
      <c r="B203" s="21"/>
      <c r="C203" s="8"/>
      <c r="D203" s="7"/>
      <c r="E203" s="13"/>
      <c r="F203" s="7"/>
      <c r="G203" s="28"/>
    </row>
    <row r="204" spans="1:7" ht="30" customHeight="1" x14ac:dyDescent="0.3">
      <c r="A204" s="17"/>
      <c r="B204" s="22"/>
      <c r="C204" s="2"/>
      <c r="D204" s="7"/>
      <c r="E204" s="13"/>
      <c r="F204" s="7"/>
      <c r="G204" s="28"/>
    </row>
    <row r="205" spans="1:7" ht="30" customHeight="1" x14ac:dyDescent="0.3">
      <c r="A205" s="17"/>
      <c r="B205" s="21"/>
      <c r="C205" s="8"/>
      <c r="D205" s="7"/>
      <c r="E205" s="13"/>
      <c r="F205" s="7"/>
      <c r="G205" s="28"/>
    </row>
    <row r="206" spans="1:7" ht="30" customHeight="1" x14ac:dyDescent="0.3">
      <c r="A206" s="17"/>
      <c r="B206" s="21"/>
      <c r="C206" s="8"/>
      <c r="D206" s="7"/>
      <c r="E206" s="13"/>
      <c r="F206" s="7"/>
      <c r="G206" s="28"/>
    </row>
    <row r="207" spans="1:7" ht="30" customHeight="1" x14ac:dyDescent="0.3">
      <c r="A207" s="17"/>
      <c r="B207" s="22"/>
      <c r="C207" s="2"/>
      <c r="D207" s="7"/>
      <c r="E207" s="14"/>
      <c r="F207" s="7"/>
      <c r="G207" s="28"/>
    </row>
    <row r="208" spans="1:7" ht="30" customHeight="1" x14ac:dyDescent="0.3">
      <c r="A208" s="17"/>
      <c r="B208" s="21"/>
      <c r="C208" s="8"/>
      <c r="D208" s="7"/>
      <c r="E208" s="13"/>
      <c r="F208" s="7"/>
      <c r="G208" s="28"/>
    </row>
    <row r="209" spans="1:7" ht="30" customHeight="1" x14ac:dyDescent="0.3">
      <c r="A209" s="17">
        <f t="shared" ref="A209:A231" si="7">ROW(A203)</f>
        <v>203</v>
      </c>
      <c r="B209" s="22"/>
      <c r="C209" s="2"/>
      <c r="D209" s="7"/>
      <c r="E209" s="13"/>
      <c r="F209" s="7"/>
      <c r="G209" s="28"/>
    </row>
    <row r="210" spans="1:7" ht="30" customHeight="1" x14ac:dyDescent="0.3">
      <c r="A210" s="17">
        <f t="shared" si="7"/>
        <v>204</v>
      </c>
      <c r="B210" s="22"/>
      <c r="C210" s="2"/>
      <c r="D210" s="7"/>
      <c r="E210" s="13"/>
      <c r="F210" s="7"/>
      <c r="G210" s="28"/>
    </row>
    <row r="211" spans="1:7" ht="30" customHeight="1" x14ac:dyDescent="0.3">
      <c r="A211" s="17">
        <f t="shared" si="7"/>
        <v>205</v>
      </c>
      <c r="B211" s="21"/>
      <c r="C211" s="8"/>
      <c r="D211" s="7"/>
      <c r="E211" s="13"/>
      <c r="F211" s="7"/>
      <c r="G211" s="28"/>
    </row>
    <row r="212" spans="1:7" ht="30" customHeight="1" x14ac:dyDescent="0.3">
      <c r="A212" s="17">
        <f t="shared" si="7"/>
        <v>206</v>
      </c>
      <c r="B212" s="21"/>
      <c r="C212" s="8"/>
      <c r="D212" s="7"/>
      <c r="E212" s="13"/>
      <c r="F212" s="7"/>
      <c r="G212" s="28"/>
    </row>
    <row r="213" spans="1:7" ht="30" customHeight="1" x14ac:dyDescent="0.3">
      <c r="A213" s="17">
        <f t="shared" si="7"/>
        <v>207</v>
      </c>
      <c r="B213" s="22"/>
      <c r="C213" s="2"/>
      <c r="D213" s="7"/>
      <c r="E213" s="14"/>
      <c r="F213" s="7"/>
      <c r="G213" s="28"/>
    </row>
    <row r="214" spans="1:7" ht="30" customHeight="1" x14ac:dyDescent="0.3">
      <c r="A214" s="17">
        <f t="shared" si="7"/>
        <v>208</v>
      </c>
      <c r="B214" s="21"/>
      <c r="C214" s="8"/>
      <c r="D214" s="7"/>
      <c r="E214" s="13"/>
      <c r="F214" s="7"/>
      <c r="G214" s="28"/>
    </row>
    <row r="215" spans="1:7" ht="30" customHeight="1" x14ac:dyDescent="0.3">
      <c r="A215" s="17">
        <f t="shared" si="7"/>
        <v>209</v>
      </c>
      <c r="B215" s="22"/>
      <c r="C215" s="2"/>
      <c r="D215" s="7"/>
      <c r="E215" s="14"/>
      <c r="F215" s="7"/>
      <c r="G215" s="28"/>
    </row>
    <row r="216" spans="1:7" ht="30" customHeight="1" x14ac:dyDescent="0.3">
      <c r="A216" s="17">
        <f t="shared" si="7"/>
        <v>210</v>
      </c>
      <c r="B216" s="22"/>
      <c r="C216" s="2"/>
      <c r="D216" s="7"/>
      <c r="E216" s="14"/>
      <c r="F216" s="7"/>
      <c r="G216" s="28"/>
    </row>
    <row r="217" spans="1:7" ht="30" customHeight="1" x14ac:dyDescent="0.3">
      <c r="A217" s="17">
        <f t="shared" si="7"/>
        <v>211</v>
      </c>
      <c r="B217" s="21"/>
      <c r="C217" s="8"/>
      <c r="D217" s="7"/>
      <c r="E217" s="13"/>
      <c r="F217" s="7"/>
      <c r="G217" s="28"/>
    </row>
    <row r="218" spans="1:7" ht="30" customHeight="1" x14ac:dyDescent="0.3">
      <c r="A218" s="17">
        <f t="shared" si="7"/>
        <v>212</v>
      </c>
      <c r="B218" s="21"/>
      <c r="C218" s="8"/>
      <c r="D218" s="7"/>
      <c r="E218" s="13"/>
      <c r="F218" s="7"/>
      <c r="G218" s="28"/>
    </row>
    <row r="219" spans="1:7" ht="30" customHeight="1" x14ac:dyDescent="0.3">
      <c r="A219" s="17">
        <f t="shared" si="7"/>
        <v>213</v>
      </c>
      <c r="B219" s="21"/>
      <c r="C219" s="8"/>
      <c r="D219" s="7"/>
      <c r="E219" s="13"/>
      <c r="F219" s="7"/>
      <c r="G219" s="28"/>
    </row>
    <row r="220" spans="1:7" ht="30" customHeight="1" x14ac:dyDescent="0.3">
      <c r="A220" s="17">
        <f t="shared" si="7"/>
        <v>214</v>
      </c>
      <c r="B220" s="22"/>
      <c r="C220" s="2"/>
      <c r="D220" s="7"/>
      <c r="E220" s="14"/>
      <c r="F220" s="7"/>
      <c r="G220" s="28"/>
    </row>
    <row r="221" spans="1:7" ht="30" customHeight="1" x14ac:dyDescent="0.3">
      <c r="A221" s="17">
        <f t="shared" si="7"/>
        <v>215</v>
      </c>
      <c r="B221" s="22"/>
      <c r="C221" s="2"/>
      <c r="D221" s="7"/>
      <c r="E221" s="14"/>
      <c r="F221" s="7"/>
      <c r="G221" s="28"/>
    </row>
    <row r="222" spans="1:7" ht="30" customHeight="1" x14ac:dyDescent="0.3">
      <c r="A222" s="17">
        <f t="shared" si="7"/>
        <v>216</v>
      </c>
      <c r="B222" s="21"/>
      <c r="C222" s="8"/>
      <c r="D222" s="7"/>
      <c r="E222" s="13"/>
      <c r="F222" s="7"/>
      <c r="G222" s="28"/>
    </row>
    <row r="223" spans="1:7" ht="30" customHeight="1" x14ac:dyDescent="0.3">
      <c r="A223" s="17">
        <f t="shared" si="7"/>
        <v>217</v>
      </c>
      <c r="B223" s="22"/>
      <c r="C223" s="2"/>
      <c r="D223" s="7"/>
      <c r="E223" s="14"/>
      <c r="F223" s="7"/>
      <c r="G223" s="28"/>
    </row>
    <row r="224" spans="1:7" ht="30" customHeight="1" x14ac:dyDescent="0.3">
      <c r="A224" s="17">
        <f t="shared" si="7"/>
        <v>218</v>
      </c>
      <c r="B224" s="22"/>
      <c r="C224" s="4"/>
      <c r="D224" s="7"/>
      <c r="E224" s="14"/>
      <c r="F224" s="7"/>
      <c r="G224" s="28"/>
    </row>
    <row r="225" spans="1:7" ht="30" customHeight="1" x14ac:dyDescent="0.3">
      <c r="A225" s="17">
        <f t="shared" si="7"/>
        <v>219</v>
      </c>
      <c r="B225" s="21"/>
      <c r="C225" s="5"/>
      <c r="D225" s="7"/>
      <c r="E225" s="13"/>
      <c r="F225" s="7"/>
      <c r="G225" s="28"/>
    </row>
    <row r="226" spans="1:7" ht="30" customHeight="1" x14ac:dyDescent="0.3">
      <c r="A226" s="17">
        <f t="shared" si="7"/>
        <v>220</v>
      </c>
      <c r="B226" s="21"/>
      <c r="C226" s="5"/>
      <c r="D226" s="7"/>
      <c r="E226" s="13"/>
      <c r="F226" s="7"/>
      <c r="G226" s="28"/>
    </row>
    <row r="227" spans="1:7" ht="30" customHeight="1" x14ac:dyDescent="0.3">
      <c r="A227" s="17">
        <f t="shared" si="7"/>
        <v>221</v>
      </c>
      <c r="B227" s="21"/>
      <c r="C227" s="5"/>
      <c r="D227" s="7"/>
      <c r="E227" s="13"/>
      <c r="F227" s="7"/>
      <c r="G227" s="28"/>
    </row>
    <row r="228" spans="1:7" ht="30" customHeight="1" x14ac:dyDescent="0.3">
      <c r="A228" s="17">
        <f t="shared" si="7"/>
        <v>222</v>
      </c>
      <c r="B228" s="21"/>
      <c r="C228" s="5"/>
      <c r="D228" s="7"/>
      <c r="E228" s="13"/>
      <c r="F228" s="7"/>
      <c r="G228" s="28"/>
    </row>
    <row r="229" spans="1:7" ht="30" customHeight="1" x14ac:dyDescent="0.3">
      <c r="A229" s="17">
        <f t="shared" si="7"/>
        <v>223</v>
      </c>
      <c r="B229" s="21"/>
      <c r="C229" s="5"/>
      <c r="D229" s="7"/>
      <c r="E229" s="13"/>
      <c r="F229" s="7"/>
      <c r="G229" s="28"/>
    </row>
    <row r="230" spans="1:7" ht="30" customHeight="1" x14ac:dyDescent="0.3">
      <c r="A230" s="17">
        <f t="shared" si="7"/>
        <v>224</v>
      </c>
      <c r="B230" s="21"/>
      <c r="C230" s="5"/>
      <c r="D230" s="7"/>
      <c r="E230" s="13"/>
      <c r="F230" s="7"/>
      <c r="G230" s="28"/>
    </row>
    <row r="231" spans="1:7" ht="30" customHeight="1" x14ac:dyDescent="0.3">
      <c r="A231" s="17">
        <f t="shared" si="7"/>
        <v>225</v>
      </c>
      <c r="B231" s="21"/>
      <c r="C231" s="5"/>
      <c r="D231" s="7"/>
      <c r="E231" s="13"/>
      <c r="F231" s="7"/>
      <c r="G231" s="28"/>
    </row>
    <row r="232" spans="1:7" ht="30" customHeight="1" x14ac:dyDescent="0.3">
      <c r="A232" s="17"/>
      <c r="B232" s="21"/>
      <c r="C232" s="5"/>
      <c r="D232" s="7"/>
      <c r="E232" s="13"/>
      <c r="F232" s="7"/>
      <c r="G232" s="28"/>
    </row>
    <row r="233" spans="1:7" ht="30" customHeight="1" x14ac:dyDescent="0.25">
      <c r="B233" s="22" t="s">
        <v>2</v>
      </c>
      <c r="C233" s="2"/>
      <c r="D233" s="20"/>
      <c r="E233" s="14"/>
      <c r="F233" s="20"/>
      <c r="G233" s="27"/>
    </row>
  </sheetData>
  <mergeCells count="3">
    <mergeCell ref="B6:B7"/>
    <mergeCell ref="C6:C7"/>
    <mergeCell ref="D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2017-09-14T07:14:01Z</dcterms:modified>
</cp:coreProperties>
</file>